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_aaa\"/>
    </mc:Choice>
  </mc:AlternateContent>
  <bookViews>
    <workbookView xWindow="0" yWindow="0" windowWidth="28800" windowHeight="12435"/>
  </bookViews>
  <sheets>
    <sheet name="Rekapitulace stavby" sheetId="1" r:id="rId1"/>
    <sheet name="22-05-S-II - Knihovna" sheetId="2" r:id="rId2"/>
    <sheet name="Pokyny pro vyplnění" sheetId="3" r:id="rId3"/>
  </sheets>
  <definedNames>
    <definedName name="_xlnm._FilterDatabase" localSheetId="1" hidden="1">'22-05-S-II - Knihovna'!$C$98:$K$307</definedName>
    <definedName name="_xlnm.Print_Titles" localSheetId="1">'22-05-S-II - Knihovna'!$98:$98</definedName>
    <definedName name="_xlnm.Print_Titles" localSheetId="0">'Rekapitulace stavby'!$52:$52</definedName>
    <definedName name="_xlnm.Print_Area" localSheetId="1">'22-05-S-II - Knihovna'!$C$4:$J$39,'22-05-S-II - Knihovna'!$C$45:$J$80,'22-05-S-II - Knihovna'!$C$86:$K$307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305" i="2"/>
  <c r="BH305" i="2"/>
  <c r="BG305" i="2"/>
  <c r="BF305" i="2"/>
  <c r="T305" i="2"/>
  <c r="T304" i="2"/>
  <c r="R305" i="2"/>
  <c r="R304" i="2" s="1"/>
  <c r="P305" i="2"/>
  <c r="P304" i="2" s="1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T170" i="2" s="1"/>
  <c r="R171" i="2"/>
  <c r="R170" i="2"/>
  <c r="P171" i="2"/>
  <c r="P170" i="2"/>
  <c r="BI168" i="2"/>
  <c r="BH168" i="2"/>
  <c r="BG168" i="2"/>
  <c r="BF168" i="2"/>
  <c r="T168" i="2"/>
  <c r="T167" i="2" s="1"/>
  <c r="R168" i="2"/>
  <c r="R167" i="2" s="1"/>
  <c r="P168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T157" i="2" s="1"/>
  <c r="R158" i="2"/>
  <c r="R157" i="2" s="1"/>
  <c r="P158" i="2"/>
  <c r="P157" i="2"/>
  <c r="BI154" i="2"/>
  <c r="BH154" i="2"/>
  <c r="BG154" i="2"/>
  <c r="BF154" i="2"/>
  <c r="T154" i="2"/>
  <c r="T153" i="2"/>
  <c r="R154" i="2"/>
  <c r="R153" i="2"/>
  <c r="P154" i="2"/>
  <c r="P153" i="2" s="1"/>
  <c r="BI149" i="2"/>
  <c r="BH149" i="2"/>
  <c r="BG149" i="2"/>
  <c r="BF149" i="2"/>
  <c r="T149" i="2"/>
  <c r="T148" i="2"/>
  <c r="R149" i="2"/>
  <c r="R148" i="2"/>
  <c r="P149" i="2"/>
  <c r="P148" i="2" s="1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F93" i="2"/>
  <c r="E91" i="2"/>
  <c r="F52" i="2"/>
  <c r="E50" i="2"/>
  <c r="J24" i="2"/>
  <c r="E24" i="2"/>
  <c r="J96" i="2" s="1"/>
  <c r="J23" i="2"/>
  <c r="J21" i="2"/>
  <c r="E21" i="2"/>
  <c r="J54" i="2"/>
  <c r="J20" i="2"/>
  <c r="J18" i="2"/>
  <c r="E18" i="2"/>
  <c r="F55" i="2"/>
  <c r="J17" i="2"/>
  <c r="J15" i="2"/>
  <c r="E15" i="2"/>
  <c r="F95" i="2" s="1"/>
  <c r="J14" i="2"/>
  <c r="J12" i="2"/>
  <c r="J93" i="2" s="1"/>
  <c r="E7" i="2"/>
  <c r="E89" i="2" s="1"/>
  <c r="L50" i="1"/>
  <c r="AM50" i="1"/>
  <c r="AM49" i="1"/>
  <c r="L49" i="1"/>
  <c r="AM47" i="1"/>
  <c r="L47" i="1"/>
  <c r="L45" i="1"/>
  <c r="L44" i="1"/>
  <c r="J259" i="2"/>
  <c r="J133" i="2"/>
  <c r="BK281" i="2"/>
  <c r="J171" i="2"/>
  <c r="BK124" i="2"/>
  <c r="J272" i="2"/>
  <c r="BK203" i="2"/>
  <c r="J145" i="2"/>
  <c r="BK254" i="2"/>
  <c r="J203" i="2"/>
  <c r="BK149" i="2"/>
  <c r="J250" i="2"/>
  <c r="BK194" i="2"/>
  <c r="AS54" i="1"/>
  <c r="J275" i="2"/>
  <c r="BK164" i="2"/>
  <c r="BK108" i="2"/>
  <c r="BK259" i="2"/>
  <c r="J200" i="2"/>
  <c r="J301" i="2"/>
  <c r="J182" i="2"/>
  <c r="J295" i="2"/>
  <c r="BK213" i="2"/>
  <c r="J136" i="2"/>
  <c r="BK102" i="2"/>
  <c r="BK269" i="2"/>
  <c r="J161" i="2"/>
  <c r="J102" i="2"/>
  <c r="BK257" i="2"/>
  <c r="J197" i="2"/>
  <c r="BK136" i="2"/>
  <c r="J232" i="2"/>
  <c r="J158" i="2"/>
  <c r="J236" i="2"/>
  <c r="BK200" i="2"/>
  <c r="BK105" i="2"/>
  <c r="BK185" i="2"/>
  <c r="J105" i="2"/>
  <c r="BK262" i="2"/>
  <c r="J213" i="2"/>
  <c r="BK171" i="2"/>
  <c r="BK245" i="2"/>
  <c r="J188" i="2"/>
  <c r="BK117" i="2"/>
  <c r="BK220" i="2"/>
  <c r="J149" i="2"/>
  <c r="J298" i="2"/>
  <c r="BK232" i="2"/>
  <c r="J139" i="2"/>
  <c r="J305" i="2"/>
  <c r="BK239" i="2"/>
  <c r="BK154" i="2"/>
  <c r="BK250" i="2"/>
  <c r="J194" i="2"/>
  <c r="J108" i="2"/>
  <c r="BK242" i="2"/>
  <c r="BK127" i="2"/>
  <c r="J293" i="2"/>
  <c r="J239" i="2"/>
  <c r="BK145" i="2"/>
  <c r="BK298" i="2"/>
  <c r="J242" i="2"/>
  <c r="J185" i="2"/>
  <c r="BK293" i="2"/>
  <c r="J206" i="2"/>
  <c r="J124" i="2"/>
  <c r="BK284" i="2"/>
  <c r="J120" i="2"/>
  <c r="J257" i="2"/>
  <c r="BK158" i="2"/>
  <c r="BK305" i="2"/>
  <c r="BK223" i="2"/>
  <c r="J127" i="2"/>
  <c r="BK228" i="2"/>
  <c r="BK168" i="2"/>
  <c r="BK272" i="2"/>
  <c r="J209" i="2"/>
  <c r="J117" i="2"/>
  <c r="J248" i="2"/>
  <c r="J154" i="2"/>
  <c r="J284" i="2"/>
  <c r="J245" i="2"/>
  <c r="BK188" i="2"/>
  <c r="BK139" i="2"/>
  <c r="BK236" i="2"/>
  <c r="J164" i="2"/>
  <c r="BK265" i="2"/>
  <c r="BK197" i="2"/>
  <c r="J114" i="2"/>
  <c r="BK278" i="2"/>
  <c r="BK176" i="2"/>
  <c r="BK114" i="2"/>
  <c r="J281" i="2"/>
  <c r="J220" i="2"/>
  <c r="BK161" i="2"/>
  <c r="J262" i="2"/>
  <c r="BK191" i="2"/>
  <c r="J216" i="2"/>
  <c r="J176" i="2"/>
  <c r="BK295" i="2"/>
  <c r="J228" i="2"/>
  <c r="J142" i="2"/>
  <c r="BK289" i="2"/>
  <c r="J254" i="2"/>
  <c r="J191" i="2"/>
  <c r="J278" i="2"/>
  <c r="J130" i="2"/>
  <c r="J289" i="2"/>
  <c r="BK182" i="2"/>
  <c r="BK120" i="2"/>
  <c r="J269" i="2"/>
  <c r="BK216" i="2"/>
  <c r="J168" i="2"/>
  <c r="BK275" i="2"/>
  <c r="J223" i="2"/>
  <c r="BK133" i="2"/>
  <c r="BK179" i="2"/>
  <c r="BK301" i="2"/>
  <c r="BK206" i="2"/>
  <c r="BK130" i="2"/>
  <c r="J265" i="2"/>
  <c r="BK209" i="2"/>
  <c r="BK142" i="2"/>
  <c r="BK248" i="2"/>
  <c r="J179" i="2"/>
  <c r="BK101" i="2" l="1"/>
  <c r="J101" i="2"/>
  <c r="J61" i="2"/>
  <c r="T101" i="2"/>
  <c r="T123" i="2"/>
  <c r="T135" i="2"/>
  <c r="P101" i="2"/>
  <c r="BK123" i="2"/>
  <c r="J123" i="2"/>
  <c r="J62" i="2"/>
  <c r="BK135" i="2"/>
  <c r="J135" i="2"/>
  <c r="J63" i="2"/>
  <c r="R135" i="2"/>
  <c r="BK160" i="2"/>
  <c r="J160" i="2"/>
  <c r="J68" i="2"/>
  <c r="P160" i="2"/>
  <c r="T160" i="2"/>
  <c r="P175" i="2"/>
  <c r="T175" i="2"/>
  <c r="R212" i="2"/>
  <c r="T212" i="2"/>
  <c r="R219" i="2"/>
  <c r="BK231" i="2"/>
  <c r="J231" i="2"/>
  <c r="J74" i="2"/>
  <c r="T231" i="2"/>
  <c r="P268" i="2"/>
  <c r="R268" i="2"/>
  <c r="P288" i="2"/>
  <c r="T288" i="2"/>
  <c r="P297" i="2"/>
  <c r="T297" i="2"/>
  <c r="R101" i="2"/>
  <c r="P123" i="2"/>
  <c r="R123" i="2"/>
  <c r="R100" i="2" s="1"/>
  <c r="P135" i="2"/>
  <c r="R160" i="2"/>
  <c r="BK175" i="2"/>
  <c r="J175" i="2"/>
  <c r="J71" i="2"/>
  <c r="R175" i="2"/>
  <c r="BK212" i="2"/>
  <c r="J212" i="2"/>
  <c r="J72" i="2"/>
  <c r="P212" i="2"/>
  <c r="BK219" i="2"/>
  <c r="J219" i="2"/>
  <c r="J73" i="2"/>
  <c r="P219" i="2"/>
  <c r="T219" i="2"/>
  <c r="P231" i="2"/>
  <c r="R231" i="2"/>
  <c r="BK268" i="2"/>
  <c r="J268" i="2"/>
  <c r="J75" i="2"/>
  <c r="T268" i="2"/>
  <c r="BK288" i="2"/>
  <c r="J288" i="2"/>
  <c r="J77" i="2"/>
  <c r="R288" i="2"/>
  <c r="BK297" i="2"/>
  <c r="J297" i="2"/>
  <c r="J78" i="2"/>
  <c r="R297" i="2"/>
  <c r="BK153" i="2"/>
  <c r="J153" i="2"/>
  <c r="J66" i="2"/>
  <c r="BK157" i="2"/>
  <c r="J157" i="2" s="1"/>
  <c r="J67" i="2" s="1"/>
  <c r="BK170" i="2"/>
  <c r="J170" i="2"/>
  <c r="J70" i="2"/>
  <c r="BK148" i="2"/>
  <c r="J148" i="2"/>
  <c r="J64" i="2"/>
  <c r="BK167" i="2"/>
  <c r="J167" i="2"/>
  <c r="J69" i="2"/>
  <c r="BK304" i="2"/>
  <c r="J304" i="2"/>
  <c r="J79" i="2"/>
  <c r="BE114" i="2"/>
  <c r="BE124" i="2"/>
  <c r="BE127" i="2"/>
  <c r="BE136" i="2"/>
  <c r="BE142" i="2"/>
  <c r="BE154" i="2"/>
  <c r="BE158" i="2"/>
  <c r="BE171" i="2"/>
  <c r="BE182" i="2"/>
  <c r="BE206" i="2"/>
  <c r="BE220" i="2"/>
  <c r="BE239" i="2"/>
  <c r="BE257" i="2"/>
  <c r="BE265" i="2"/>
  <c r="BE269" i="2"/>
  <c r="BE281" i="2"/>
  <c r="BE298" i="2"/>
  <c r="F54" i="2"/>
  <c r="J55" i="2"/>
  <c r="F96" i="2"/>
  <c r="BE102" i="2"/>
  <c r="BE130" i="2"/>
  <c r="BE145" i="2"/>
  <c r="BE149" i="2"/>
  <c r="BE176" i="2"/>
  <c r="BE179" i="2"/>
  <c r="BE185" i="2"/>
  <c r="BE228" i="2"/>
  <c r="BE236" i="2"/>
  <c r="BE248" i="2"/>
  <c r="BE272" i="2"/>
  <c r="BE278" i="2"/>
  <c r="BE293" i="2"/>
  <c r="BE295" i="2"/>
  <c r="BE305" i="2"/>
  <c r="E48" i="2"/>
  <c r="J52" i="2"/>
  <c r="J95" i="2"/>
  <c r="BE105" i="2"/>
  <c r="BE117" i="2"/>
  <c r="BE120" i="2"/>
  <c r="BE133" i="2"/>
  <c r="BE191" i="2"/>
  <c r="BE194" i="2"/>
  <c r="BE197" i="2"/>
  <c r="BE200" i="2"/>
  <c r="BE209" i="2"/>
  <c r="BE213" i="2"/>
  <c r="BE216" i="2"/>
  <c r="BE242" i="2"/>
  <c r="BE250" i="2"/>
  <c r="BE259" i="2"/>
  <c r="BE262" i="2"/>
  <c r="BE284" i="2"/>
  <c r="BE289" i="2"/>
  <c r="BE108" i="2"/>
  <c r="BE139" i="2"/>
  <c r="BE161" i="2"/>
  <c r="BE164" i="2"/>
  <c r="BE168" i="2"/>
  <c r="BE188" i="2"/>
  <c r="BE203" i="2"/>
  <c r="BE223" i="2"/>
  <c r="BE232" i="2"/>
  <c r="BE245" i="2"/>
  <c r="BE254" i="2"/>
  <c r="BE275" i="2"/>
  <c r="BE301" i="2"/>
  <c r="J34" i="2"/>
  <c r="AW55" i="1" s="1"/>
  <c r="F36" i="2"/>
  <c r="BC55" i="1" s="1"/>
  <c r="BC54" i="1" s="1"/>
  <c r="AY54" i="1" s="1"/>
  <c r="F35" i="2"/>
  <c r="BB55" i="1" s="1"/>
  <c r="BB54" i="1" s="1"/>
  <c r="W31" i="1" s="1"/>
  <c r="F37" i="2"/>
  <c r="BD55" i="1"/>
  <c r="BD54" i="1" s="1"/>
  <c r="W33" i="1" s="1"/>
  <c r="F34" i="2"/>
  <c r="BA55" i="1" s="1"/>
  <c r="BA54" i="1" s="1"/>
  <c r="AW54" i="1" s="1"/>
  <c r="AK30" i="1" s="1"/>
  <c r="T152" i="2" l="1"/>
  <c r="R152" i="2"/>
  <c r="P152" i="2"/>
  <c r="P287" i="2"/>
  <c r="P100" i="2"/>
  <c r="R287" i="2"/>
  <c r="R99" i="2"/>
  <c r="T287" i="2"/>
  <c r="T100" i="2"/>
  <c r="T99" i="2" s="1"/>
  <c r="BK287" i="2"/>
  <c r="J287" i="2"/>
  <c r="J76" i="2"/>
  <c r="BK100" i="2"/>
  <c r="BK152" i="2"/>
  <c r="J152" i="2"/>
  <c r="J65" i="2" s="1"/>
  <c r="F33" i="2"/>
  <c r="AZ55" i="1" s="1"/>
  <c r="AZ54" i="1" s="1"/>
  <c r="W29" i="1" s="1"/>
  <c r="AX54" i="1"/>
  <c r="W32" i="1"/>
  <c r="W30" i="1"/>
  <c r="J33" i="2"/>
  <c r="AV55" i="1" s="1"/>
  <c r="AT55" i="1" s="1"/>
  <c r="P99" i="2" l="1"/>
  <c r="AU55" i="1"/>
  <c r="BK99" i="2"/>
  <c r="J99" i="2"/>
  <c r="J59" i="2"/>
  <c r="J100" i="2"/>
  <c r="J60" i="2"/>
  <c r="AU54" i="1"/>
  <c r="AV54" i="1"/>
  <c r="AK29" i="1" s="1"/>
  <c r="J30" i="2" l="1"/>
  <c r="AG55" i="1"/>
  <c r="AG54" i="1"/>
  <c r="AK26" i="1"/>
  <c r="AT54" i="1"/>
  <c r="AN54" i="1"/>
  <c r="J39" i="2" l="1"/>
  <c r="AN55" i="1"/>
  <c r="AK35" i="1"/>
</calcChain>
</file>

<file path=xl/sharedStrings.xml><?xml version="1.0" encoding="utf-8"?>
<sst xmlns="http://schemas.openxmlformats.org/spreadsheetml/2006/main" count="2340" uniqueCount="709">
  <si>
    <t>Export Komplet</t>
  </si>
  <si>
    <t>VZ</t>
  </si>
  <si>
    <t>2.0</t>
  </si>
  <si>
    <t/>
  </si>
  <si>
    <t>False</t>
  </si>
  <si>
    <t>{f7de2c55-31da-44f6-878e-261da3227b20}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</si>
  <si>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</si>
  <si>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</si>
  <si>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</si>
  <si>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</si>
  <si>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</si>
  <si>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</si>
  <si>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</si>
  <si>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</si>
  <si>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</si>
  <si>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22-05-S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</si>
  <si>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</si>
  <si>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</si>
  <si>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Panský dům Uherský Brod - stavební úpravy obřadní síně a knihovny</t>
  </si>
  <si>
    <t>KSO:</t>
  </si>
  <si>
    <t>CC-CZ:</t>
  </si>
  <si>
    <t>Místo:</t>
  </si>
  <si>
    <t xml:space="preserve"> </t>
  </si>
  <si>
    <t>Datum:</t>
  </si>
  <si>
    <t>9. 9. 2022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</si>
  <si>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</si>
  <si>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</si>
  <si>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</si>
  <si>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</si>
  <si>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</si>
  <si>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</si>
  <si>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</si>
  <si>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</si>
  <si>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</si>
  <si>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</si>
  <si>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</si>
  <si>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</si>
  <si>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</si>
  <si>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</si>
  <si>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</si>
  <si>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</si>
  <si>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</si>
  <si>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</si>
  <si>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</si>
  <si>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</si>
  <si>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</si>
  <si>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</si>
  <si>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</si>
  <si>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</si>
  <si>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</si>
  <si>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</si>
  <si>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</si>
  <si>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</si>
  <si>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</si>
  <si>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</si>
  <si>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</si>
  <si>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</si>
  <si>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</si>
  <si>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</si>
  <si>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</si>
  <si>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</si>
  <si>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</si>
  <si>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</si>
  <si>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</si>
  <si>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</si>
  <si>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</si>
  <si>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</si>
  <si>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</si>
  <si>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</si>
  <si>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</si>
  <si>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</si>
  <si>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</si>
  <si>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</si>
  <si>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</si>
  <si>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22-05-S-II</t>
  </si>
  <si>
    <t>Knihovna</t>
  </si>
  <si>
    <t>STA</t>
  </si>
  <si>
    <t>1</t>
  </si>
  <si>
    <t>{86a71119-26aa-4729-ac53-4d5c1634c00e}</t>
  </si>
  <si>
    <t>2</t>
  </si>
  <si>
    <t>KRYCÍ LIST SOUPISU PRACÍ</t>
  </si>
  <si>
    <t>Objekt:</t>
  </si>
  <si>
    <t>22-05-S-II - Knihovna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</si>
  <si>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</si>
  <si>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</si>
  <si>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</si>
  <si>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</si>
  <si>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</si>
  <si>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</si>
  <si>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</si>
  <si>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</si>
  <si>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</si>
  <si>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</si>
  <si>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</si>
  <si>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731 - Ústřední vytápění - kotelny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</si>
  <si>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</si>
  <si>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</si>
  <si>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</si>
  <si>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</si>
  <si>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</si>
  <si>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772 - Podlahy z kamene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</si>
  <si>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</si>
  <si>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</si>
  <si>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</si>
  <si>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</si>
  <si>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</si>
  <si>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</si>
  <si>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</si>
  <si>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</si>
  <si>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</si>
  <si>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</si>
  <si>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</si>
  <si>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</si>
  <si>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</si>
  <si>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</si>
  <si>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</si>
  <si>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</si>
  <si>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</si>
  <si>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</si>
  <si>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</si>
  <si>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</si>
  <si>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</si>
  <si>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</si>
  <si>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</si>
  <si>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</si>
  <si>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</si>
  <si>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011002000</t>
  </si>
  <si>
    <t>Průzkumné práce - stratigrafický průzkum jednotlivých vrstev stávajících omítek</t>
  </si>
  <si>
    <t>…</t>
  </si>
  <si>
    <t>CS ÚRS 2022 02</t>
  </si>
  <si>
    <t>1024</t>
  </si>
  <si>
    <t>227125291</t>
  </si>
  <si>
    <t>PP</t>
  </si>
  <si>
    <t>Online PSC</t>
  </si>
  <si>
    <t>https://podminky.urs.cz/item/CS_URS_2022_02/011002000</t>
  </si>
  <si>
    <t>611325417</t>
  </si>
  <si>
    <t>Oprava vnitřní vápenocementové hladké omítky stropů v rozsahu plochy přes 10 do 30 % s celoplošným přeštukováním</t>
  </si>
  <si>
    <t>m2</t>
  </si>
  <si>
    <t>4</t>
  </si>
  <si>
    <t>1658764978</t>
  </si>
  <si>
    <t>Oprava vápenocementové omítky vnitřních ploch hladké, tloušťky do 20 mm, s celoplošným přeštukováním, tloušťky štuku 3 mm stropů, v rozsahu opravované plochy přes 10 do 30%</t>
  </si>
  <si>
    <t>https://podminky.urs.cz/item/CS_URS_2022_02/611325417</t>
  </si>
  <si>
    <t>3</t>
  </si>
  <si>
    <t>611325418</t>
  </si>
  <si>
    <t>Oprava vnitřní vápenocementové hladké omítky stropů v rozsahu plochy přes 30 do 50 % s celoplošným přeštukováním</t>
  </si>
  <si>
    <t>-1416909987</t>
  </si>
  <si>
    <t>Oprava vápenocementové omítky vnitřních ploch hladké, tloušťky do 20 mm, s celoplošným přeštukováním, tloušťky štuku 3 mm stropů, v rozsahu opravované plochy přes 30 do 50%</t>
  </si>
  <si>
    <t>https://podminky.urs.cz/item/CS_URS_2022_02/611325418</t>
  </si>
  <si>
    <t>VV</t>
  </si>
  <si>
    <t>(2*7,159+2*7,716+2*6,45+2*8,47+2*7,293+2*5,987+2*6,55+2*6,930+2*7,21+2*6,298+2*7,198+2*4,785+2*11,994+2*5,982)*3,7</t>
  </si>
  <si>
    <t>-2*1,4*2,5-11*1,3*2,5</t>
  </si>
  <si>
    <t>Součet</t>
  </si>
  <si>
    <t>612135101</t>
  </si>
  <si>
    <t>Hrubá výplň rýh ve stěnách maltou jakékoli šířky rýhy</t>
  </si>
  <si>
    <t>-1344647048</t>
  </si>
  <si>
    <t>Hrubá výplň rýh maltou jakékoli šířky rýhy ve stěnách</t>
  </si>
  <si>
    <t>https://podminky.urs.cz/item/CS_URS_2022_02/612135101</t>
  </si>
  <si>
    <t>5</t>
  </si>
  <si>
    <t>619996135</t>
  </si>
  <si>
    <t>Ochrana konstrukcí nebo samostatných prvků obedněním z řeziva</t>
  </si>
  <si>
    <t>-1900955840</t>
  </si>
  <si>
    <t>Ochrana stavebních konstrukcí a samostatných prvků včetně pozdějšího odstranění obedněním z řeziva samostatných konstrukcí a prvků</t>
  </si>
  <si>
    <t>https://podminky.urs.cz/item/CS_URS_2022_02/619996135</t>
  </si>
  <si>
    <t>619996145</t>
  </si>
  <si>
    <t>Ochrana konstrukcí nebo samostatných prvků obalením geotextilií</t>
  </si>
  <si>
    <t>-995099362</t>
  </si>
  <si>
    <t>Ochrana stavebních konstrukcí a samostatných prvků včetně pozdějšího odstranění obalením geotextilií samostatných konstrukcí a prvků</t>
  </si>
  <si>
    <t>https://podminky.urs.cz/item/CS_URS_2022_02/619996145</t>
  </si>
  <si>
    <t>9</t>
  </si>
  <si>
    <t>Ostatní konstrukce a práce, bourání</t>
  </si>
  <si>
    <t>7</t>
  </si>
  <si>
    <t>949101112</t>
  </si>
  <si>
    <t>Lešení pomocné pro objekty pozemních staveb s lešeňovou podlahou v přes 1,9 do 3,5 m zatížení do 150 kg/m2</t>
  </si>
  <si>
    <t>2062058811</t>
  </si>
  <si>
    <t>Lešení pomocné pracovní pro objekty pozemních staveb pro zatížení do 150 kg/m2, o výšce lešeňové podlahy přes 1,9 do 3,5 m</t>
  </si>
  <si>
    <t>https://podminky.urs.cz/item/CS_URS_2022_02/949101112</t>
  </si>
  <si>
    <t>8</t>
  </si>
  <si>
    <t>952901111</t>
  </si>
  <si>
    <t>Vyčištění budov bytové a občanské výstavby při výšce podlaží do 4 m</t>
  </si>
  <si>
    <t>1674713798</t>
  </si>
  <si>
    <t>Vyčištění budov nebo objektů před předáním do užívání budov bytové nebo občanské výstavby, světlé výšky podlaží do 4 m</t>
  </si>
  <si>
    <t>https://podminky.urs.cz/item/CS_URS_2022_02/952901111</t>
  </si>
  <si>
    <t>968062456</t>
  </si>
  <si>
    <t>Vybourání dřevěných dveřních zárubní pl přes 2 m2</t>
  </si>
  <si>
    <t>77500549</t>
  </si>
  <si>
    <t>Vybourání dřevěných rámů oken s křídly, dveřních zárubní, vrat, stěn, ostění nebo obkladů dveřních zárubní, plochy přes 2 m2</t>
  </si>
  <si>
    <t>https://podminky.urs.cz/item/CS_URS_2022_02/968062456</t>
  </si>
  <si>
    <t>10</t>
  </si>
  <si>
    <t>M</t>
  </si>
  <si>
    <t>44932410</t>
  </si>
  <si>
    <t>přístroj hasicí ruční pěnový PP 6 LE</t>
  </si>
  <si>
    <t>kus</t>
  </si>
  <si>
    <t>32</t>
  </si>
  <si>
    <t>16</t>
  </si>
  <si>
    <t>-1595708475</t>
  </si>
  <si>
    <t>997</t>
  </si>
  <si>
    <t>Přesun sutě</t>
  </si>
  <si>
    <t>11</t>
  </si>
  <si>
    <t>997013152</t>
  </si>
  <si>
    <t>Vnitrostaveništní doprava suti a vybouraných hmot pro budovy v přes 6 do 9 m s omezením mechanizace</t>
  </si>
  <si>
    <t>t</t>
  </si>
  <si>
    <t>-2023441529</t>
  </si>
  <si>
    <t>Vnitrostaveništní doprava suti a vybouraných hmot vodorovně do 50 m svisle s omezením mechanizace pro budovy a haly výšky přes 6 do 9 m</t>
  </si>
  <si>
    <t>https://podminky.urs.cz/item/CS_URS_2022_02/997013152</t>
  </si>
  <si>
    <t>12</t>
  </si>
  <si>
    <t>997013501</t>
  </si>
  <si>
    <t>Odvoz suti a vybouraných hmot na skládku nebo meziskládku do 1 km se složením</t>
  </si>
  <si>
    <t>-759842632</t>
  </si>
  <si>
    <t>Odvoz suti a vybouraných hmot na skládku nebo meziskládku se složením, na vzdálenost do 1 km</t>
  </si>
  <si>
    <t>https://podminky.urs.cz/item/CS_URS_2022_02/997013501</t>
  </si>
  <si>
    <t>13</t>
  </si>
  <si>
    <t>997013509</t>
  </si>
  <si>
    <t>Příplatek k odvozu suti a vybouraných hmot na skládku ZKD 1 km přes 1 km</t>
  </si>
  <si>
    <t>1492153530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</si>
  <si>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</si>
  <si>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</si>
  <si>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14</t>
  </si>
  <si>
    <t>997013631</t>
  </si>
  <si>
    <t>Poplatek za uložení na skládce (skládkovné) stavebního odpadu směsného kód odpadu 17 09 04</t>
  </si>
  <si>
    <t>-216930442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</si>
  <si>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</si>
  <si>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</si>
  <si>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>998</t>
  </si>
  <si>
    <t>Přesun hmot</t>
  </si>
  <si>
    <t>998011002</t>
  </si>
  <si>
    <t>Přesun hmot pro budovy zděné v přes 6 do 12 m</t>
  </si>
  <si>
    <t>-667086093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</si>
  <si>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</si>
  <si>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https://podminky.urs.cz/item/CS_URS_2022_02/998011002</t>
  </si>
  <si>
    <t>PSV</t>
  </si>
  <si>
    <t>Práce a dodávky PSV</t>
  </si>
  <si>
    <t>721</t>
  </si>
  <si>
    <t>Zdravotechnika - vnitřní kanalizace</t>
  </si>
  <si>
    <t>721-2</t>
  </si>
  <si>
    <t>ZTI - dle samostatného rozpočtu</t>
  </si>
  <si>
    <t>soubor</t>
  </si>
  <si>
    <t>-1133904218</t>
  </si>
  <si>
    <t>https://podminky.urs.cz/item/CS_URS_2022_02/721-2</t>
  </si>
  <si>
    <t>731</t>
  </si>
  <si>
    <t>Ústřední vytápění - kotelny</t>
  </si>
  <si>
    <t>17</t>
  </si>
  <si>
    <t>Ustřední vytápění - dle samostatného rozpočtu</t>
  </si>
  <si>
    <t>-864518297</t>
  </si>
  <si>
    <t>741</t>
  </si>
  <si>
    <t>Elektroinstalace - silnoproud</t>
  </si>
  <si>
    <t>18</t>
  </si>
  <si>
    <t>Elektroinstalace - dle samostatného rozpočtu</t>
  </si>
  <si>
    <t>887299482</t>
  </si>
  <si>
    <t>https://podminky.urs.cz/item/CS_URS_2022_02/741</t>
  </si>
  <si>
    <t>19</t>
  </si>
  <si>
    <t>974031121</t>
  </si>
  <si>
    <t>Vysekání rýh ve zdivu cihelném hl do 30 mm š do 30 mm</t>
  </si>
  <si>
    <t>m</t>
  </si>
  <si>
    <t>-281403277</t>
  </si>
  <si>
    <t>Vysekání rýh ve zdivu cihelném na maltu vápennou nebo vápenocementovou do hl. 30 mm a šířky do 30 mm</t>
  </si>
  <si>
    <t>https://podminky.urs.cz/item/CS_URS_2022_02/974031121</t>
  </si>
  <si>
    <t>742</t>
  </si>
  <si>
    <t>Elektroinstalace - slaboproud</t>
  </si>
  <si>
    <t>20</t>
  </si>
  <si>
    <t>Slaboproud - dle samostatného rozpočtu</t>
  </si>
  <si>
    <t>1002939796</t>
  </si>
  <si>
    <t>763</t>
  </si>
  <si>
    <t>Konstrukce suché výstavby</t>
  </si>
  <si>
    <t>763111314</t>
  </si>
  <si>
    <t>SDK příčka tl 100 mm profil CW+UW 75 desky 1xA 12,5 s izolací EI 30 Rw do 45 dB</t>
  </si>
  <si>
    <t>1745793730</t>
  </si>
  <si>
    <t>Příčka ze sádrokartonových desek s nosnou konstrukcí z jednoduchých ocelových profilů UW, CW jednoduše opláštěná deskou standardní A tl. 12,5 mm, příčka tl. 100 mm, profil 75, s izolací, EI 30, Rw do 45 dB</t>
  </si>
  <si>
    <t>https://podminky.urs.cz/item/CS_URS_2022_02/763111314</t>
  </si>
  <si>
    <t>2,85*3,7-1,7*2,2</t>
  </si>
  <si>
    <t>766</t>
  </si>
  <si>
    <t>Konstrukce truhlářské</t>
  </si>
  <si>
    <t>22</t>
  </si>
  <si>
    <t>766660162</t>
  </si>
  <si>
    <t>Montáž dveřních křídel otvíravých jednokřídlových š přes 0,8 m požárních do dřevěné rámové zárubně</t>
  </si>
  <si>
    <t>884350242</t>
  </si>
  <si>
    <t>Montáž dveřních křídel dřevěných nebo plastových otevíravých do dřevěné rámové zárubně protipožárních jednokřídlových, šířky přes 800 mm</t>
  </si>
  <si>
    <t>https://podminky.urs.cz/item/CS_URS_2022_02/766660162</t>
  </si>
  <si>
    <t>23</t>
  </si>
  <si>
    <t>61165340</t>
  </si>
  <si>
    <t>1/PO Dveře s požární odolností EW-C30 DP3 900x2050 mm</t>
  </si>
  <si>
    <t>1635835889</t>
  </si>
  <si>
    <t>P</t>
  </si>
  <si>
    <t>Poznámka k položce:_x000D_
Dveře otočné jednokřídlové, kompletizované, plné, kazetové /replika dle stávajícíh dveří/, s požární odolností, samozavírač._x000D_
Zámek vložkový, klika se štíty – mosaz lesk, _x000D_
vč. obložkové zárubně tl. 500 mm s požární odolností,_x000D_
práh masivní dubový š=500 mm, v=20 mm – moření ořech</t>
  </si>
  <si>
    <t>24</t>
  </si>
  <si>
    <t>611_1/T</t>
  </si>
  <si>
    <t>1/T Repase stávajících dveří 1300x2500 mm, dvoukřídlové dvojité (oboustranně osazené)</t>
  </si>
  <si>
    <t>-567867852</t>
  </si>
  <si>
    <t xml:space="preserve">1/T Repase stávajících dveří 1300x2500 mm, dvoukřídlové dvojité (oboustranně osazené)
</t>
  </si>
  <si>
    <t xml:space="preserve">Poznámka k položce:_x000D_
Stávající dveře vnitřní dvoukřídlové dvojité (oboustranně osazené) plné rámové s deštěnou výplní do rámové zárubně, deštěné ostění  pro tl. stěny 300 mm – kompletní repase: opálit stávající nátěry, vyspravit truhlářsky, opravit příp. vyměnit závěsy,nové  kliky se štíty (mosaz lesk), zámek vložkový. Nový práh dubový, mořený na ořech, hl. 300 mm_x000D_
2x nátěr lazurovacím lakem dle původního provedení - bílý odstín_x000D_
</t>
  </si>
  <si>
    <t>25</t>
  </si>
  <si>
    <t>611_2/T</t>
  </si>
  <si>
    <t>2/T Repase stávajících dveří 1400x2500 mm, dvoukřídlové dvojité (oboustranně osazené)</t>
  </si>
  <si>
    <t>-1323322478</t>
  </si>
  <si>
    <t xml:space="preserve">2/T Repase stávajících dveří 1400x2500 mm, dvoukřídlové dvojité (oboustranně osazené)
</t>
  </si>
  <si>
    <t xml:space="preserve">Poznámka k položce:_x000D_
Stávající dveře vnitřní dvoukřídlové dvojité (oboustranně osazené) plné rámové s deštěnou výplní do rámové zárubně, deštěné ostění  pro tl. stěny 1050 mm – kompletní repase: opálit stávající nátěry, vyspravit truhlářsky, opravit, příp.vyměnit závěsy, nové kliky se štíty (mosaz lesk), zámek vložkový. Nový práh dubový, mořený na ořech, hl. 1050 mm_x000D_
2x nátěr lazurovacím lakem dle původního provedení - bílý odstín_x000D_
</t>
  </si>
  <si>
    <t>26</t>
  </si>
  <si>
    <t>611_6/T.1</t>
  </si>
  <si>
    <t>6/T Repase stávajících dveří 1300x2500 mm, dvoukřídlové dvojité (oboustranně osazené)</t>
  </si>
  <si>
    <t>2057236542</t>
  </si>
  <si>
    <t xml:space="preserve">6/T Repase stávajících dveří 1400x2500 mm, dvoukřídlové dvojité (oboustranně osazené)
</t>
  </si>
  <si>
    <t xml:space="preserve">Poznámka k položce:_x000D_
Stávající dveře vnitřní dvoukřídlové dvojité (oboustranně osazené) plné rámové s deštěnou výplní do rámové zárubně, deštěné ostění  pro tl. stěny 800 mm – kompletní repase: opálit stávající nátěry, vyspravit truhlářsky, opravit, příp.vyměnit závěsy, nové kliky se štíty (mosaz lesk), zámek vložkový. Nový práh dubový, mořený na ořech, hl. 800 mm_x000D_
2x nátěr lazurovacím lakem dle původního provedení - bílý odstín_x000D_
</t>
  </si>
  <si>
    <t>27</t>
  </si>
  <si>
    <t>611_9/T</t>
  </si>
  <si>
    <t>9/T Repase stávajících dveří 1300x2500 mm, dvoukřídlové dvojité (oboustranně osazené)</t>
  </si>
  <si>
    <t>371295261</t>
  </si>
  <si>
    <t xml:space="preserve">9/T Repase stávajících dveří 1300x2500 mm, dvoukřídlové dvojité (oboustranně osazené)
</t>
  </si>
  <si>
    <t xml:space="preserve">Poznámka k položce:_x000D_
Stávající dveře vnitřní dvoukřídlové dvojité (oboustranně osazené) plné rámové s deštěnou výplní do rámové zárubně, deštěné ostění  pro tl. stěny 1050 mm – kompletní repase: opálit stávající nátěry, vyspravit truhlářsky, opravit, příp.vyměnit závěsy, nové kliky se štíty (mosaz lesk), nový zámek vložkový. Nový práh dubový, mořený na ořech, hl. 1050 mm_x000D_
Nový samozavírač s kluznou lištou na obou křídlech, nový koordinátor zavírání._x000D_
2x nátěr lazurovacím lakem dle původního provedení - bílý odstín_x000D_
</t>
  </si>
  <si>
    <t>28</t>
  </si>
  <si>
    <t>611_10/T</t>
  </si>
  <si>
    <t>10/T Repase stávajících dveří 1300x2500 mm, dvoukřídlové dvojité (oboustranně osazené)</t>
  </si>
  <si>
    <t>-606033695</t>
  </si>
  <si>
    <t xml:space="preserve">10/T Repase stávajících dveří 1300x2500 mm, dvoukřídlové dvojité (oboustranně osazené)
</t>
  </si>
  <si>
    <t xml:space="preserve">Poznámka k položce:_x000D_
Stávající dveře vnitřní dvoukřídlové dvojité (oboustranně osazené) plné rámové s deštěnou výplní do rámové zárubně, deštěné ostění  pro tl. stěny 450 mm – kompletní repase: opálit stávající nátěry, vyspravit truhlářsky,opravit, příp.vyměnit závěsy, nové kliky se štíty (mosaz lesk), nový zámek vložkový. Nový práh dubový, mořený na ořech, hl. 450 mm_x000D_
Nový samozavírač s kluznou lištou na obou křídlech, nový koordinátor zavírání._x000D_
2x nátěr lazurovacím lakem dle původního provedení - bílý odstín_x000D_
</t>
  </si>
  <si>
    <t>29</t>
  </si>
  <si>
    <t>611_13/T</t>
  </si>
  <si>
    <t>13/T Nové dveře vnitřní  dvoukřídlové 1300x2500 mm,  dvojité (oboustranně osazené)</t>
  </si>
  <si>
    <t>919839299</t>
  </si>
  <si>
    <t xml:space="preserve">13/T Nové dveře vnitřní  dvoukřídlové 1300x2500 mm,  dvojité (oboustranně osazené)
</t>
  </si>
  <si>
    <t>Poznámka k položce:_x000D_
Nové dveře vnitřní dvoukřídlové dvojité (oboustranně osazené)_x000D_
plné rámové s deštěnou výplní do rámové zárubně, deštěné ostění_x000D_
pro tl. stěny 1000 mm._x000D_
Replika dle 6/T – závěsy, kliky se štíty (mosaz lesk), zámek vložkový, práh_x000D_
dubový, mořený na ořech, hl. 1000 mm, v=20 mm</t>
  </si>
  <si>
    <t>30</t>
  </si>
  <si>
    <t>611_14/T</t>
  </si>
  <si>
    <t>14/T Repase stávajících dveří 1300x2500 mm, dvoukřídlové dvojité (oboustranně osazené)</t>
  </si>
  <si>
    <t>578656161</t>
  </si>
  <si>
    <t xml:space="preserve">14/T Repase stávajících dveří 1300x2500 mm, dvoukřídlové dvojité (oboustranně osazené)
</t>
  </si>
  <si>
    <t xml:space="preserve">Poznámka k položce:_x000D_
 Stávající dveře vnitřní dvoukřídlové dvojité (oboustranně osazené) plné rámové s deštěnou výplní do rámové zárubně, deštěné ostění  pro tl. stěny 900 mm – kompletní repase: opálit stávající nátěry, vyspravit truhlářsky,opravit, příp.vyměnit závěsy, nové kliky se štíty (mosaz lesk), zámek vložkový. Nový práh dubový, mořený na ořech, hl. 900 mm_x000D_
Dle 6/T_x000D_
2x nátěr lazurovacím lakem dle původního provedení - bílý odstín_x000D_
</t>
  </si>
  <si>
    <t>31</t>
  </si>
  <si>
    <t>611_15/T</t>
  </si>
  <si>
    <t>15/T Nové dveře 1900x2500 mm, dvoukřídlové</t>
  </si>
  <si>
    <t>1123943101</t>
  </si>
  <si>
    <t xml:space="preserve">15/T Nové dveře 1900x2500 mm, dvoukřídlové
</t>
  </si>
  <si>
    <t xml:space="preserve">Poznámka k položce:_x000D_
Nové dveře vnitřní dvoukřídlové plné rámové s deštěnou výplní do rámové zárubně pro tl. stěny 100 mm (do SDK předstěny elektrorozvaděče) Replika dle stávajících - závěsy, kliky se štíty(mosaz lesk), zámek vložkový, bez prahu_x000D_
2x nátěr lazurovacím lakem dle původního provedení - bílý odstín_x000D_
</t>
  </si>
  <si>
    <t>766PC</t>
  </si>
  <si>
    <t>Demontáž dřevěných garnýží</t>
  </si>
  <si>
    <t>-240043443</t>
  </si>
  <si>
    <t>https://podminky.urs.cz/item/CS_URS_2022_02/766PC</t>
  </si>
  <si>
    <t>33</t>
  </si>
  <si>
    <t>998766201</t>
  </si>
  <si>
    <t>Přesun hmot procentní pro kce truhlářské v objektech v do 6 m</t>
  </si>
  <si>
    <t>%</t>
  </si>
  <si>
    <t>-1108342745</t>
  </si>
  <si>
    <t>Přesun hmot pro konstrukce truhlářské stanovený procentní sazbou (%) z ceny vodorovná dopravní vzdálenost do 50 m v objektech výšky do 6 m</t>
  </si>
  <si>
    <t>https://podminky.urs.cz/item/CS_URS_2022_02/998766201</t>
  </si>
  <si>
    <t>767</t>
  </si>
  <si>
    <t>Konstrukce zámečnické</t>
  </si>
  <si>
    <t>34</t>
  </si>
  <si>
    <t>767_PC_4/Z</t>
  </si>
  <si>
    <t>4/Z  Látková roleta pro okno dvojdřídlové 1150 x 1750, D+M</t>
  </si>
  <si>
    <t>1585773388</t>
  </si>
  <si>
    <t>4/Z Látková roleta pro okno dvojdřídlové 1150 x 1750, D+M</t>
  </si>
  <si>
    <t xml:space="preserve">Poznámka k položce:_x000D_
Manuálně stahovatelná látková roleta pro okno dvojdřídlové _x000D_
1150 x 1750 mm instalovaná do ostění okna (do meziprostoru mezi vnitřní a venkovní okno), přes obě křídla bez dělení._x000D_
Tkanina s pogumováním – barva bílá (upřesnění dle návrhu interiéru) _x000D_
</t>
  </si>
  <si>
    <t>35</t>
  </si>
  <si>
    <t>998767201</t>
  </si>
  <si>
    <t>Přesun hmot procentní pro zámečnické konstrukce v objektech v do 6 m</t>
  </si>
  <si>
    <t>1256883622</t>
  </si>
  <si>
    <t>Přesun hmot pro zámečnické konstrukce stanovený procentní sazbou (%) z ceny vodorovná dopravní vzdálenost do 50 m v objektech výšky do 6 m</t>
  </si>
  <si>
    <t>https://podminky.urs.cz/item/CS_URS_2022_02/998767201</t>
  </si>
  <si>
    <t>772</t>
  </si>
  <si>
    <t>Podlahy z kamene</t>
  </si>
  <si>
    <t>36</t>
  </si>
  <si>
    <t>772423812</t>
  </si>
  <si>
    <t>Demontáž obkladů soklů k dalšímu použití z desek z kamene kladených do malty schodišťových</t>
  </si>
  <si>
    <t>2085069704</t>
  </si>
  <si>
    <t>Demontáž obkladu soklů z kamenných desek k dalšímu použití lepených rovných</t>
  </si>
  <si>
    <t>https://podminky.urs.cz/item/CS_URS_2022_02/772423812</t>
  </si>
  <si>
    <t>37</t>
  </si>
  <si>
    <t>772524811</t>
  </si>
  <si>
    <t>Demontáž dlažby z kamene k dalšímu použití z tvrdých kamenů kladených do malty</t>
  </si>
  <si>
    <t>747781843</t>
  </si>
  <si>
    <t>https://podminky.urs.cz/item/CS_URS_2022_02/772524811</t>
  </si>
  <si>
    <t>Poznámka k položce:_x000D_
Dlažba bude využita pro případné potřeby investora na jiných stavebních akcích.</t>
  </si>
  <si>
    <t>56,2+59,05+36,95</t>
  </si>
  <si>
    <t>38</t>
  </si>
  <si>
    <t>998772201</t>
  </si>
  <si>
    <t>Přesun hmot procentní pro podlahy z kamene v objektech v do 6 m</t>
  </si>
  <si>
    <t>-481323821</t>
  </si>
  <si>
    <t>Přesun hmot pro kamenné dlažby, obklady schodišťových stupňů a soklů stanovený procentní sazbou (%) z ceny vodorovná dopravní vzdálenost do 50 m v objektech výšky do 6 m</t>
  </si>
  <si>
    <t>https://podminky.urs.cz/item/CS_URS_2022_02/998772201</t>
  </si>
  <si>
    <t>776</t>
  </si>
  <si>
    <t>Podlahy povlakové</t>
  </si>
  <si>
    <t>39</t>
  </si>
  <si>
    <t>776111117</t>
  </si>
  <si>
    <t>Broušení stávajícího podkladu povlakových podlah diamantovým kotoučem</t>
  </si>
  <si>
    <t>220539872</t>
  </si>
  <si>
    <t>Příprava podkladu broušení podlah stávajícího podkladu pro odstranění nerovností (diamantovým kotoučem)</t>
  </si>
  <si>
    <t>https://podminky.urs.cz/item/CS_URS_2022_02/776111117</t>
  </si>
  <si>
    <t>56,20+59,05+42,75+46+45,8+36,95+70,70</t>
  </si>
  <si>
    <t>40</t>
  </si>
  <si>
    <t>776111311</t>
  </si>
  <si>
    <t>Vysátí podkladu povlakových podlah</t>
  </si>
  <si>
    <t>-737310161</t>
  </si>
  <si>
    <t>Příprava podkladu vysátí podlah</t>
  </si>
  <si>
    <t>https://podminky.urs.cz/item/CS_URS_2022_02/776111311</t>
  </si>
  <si>
    <t>41</t>
  </si>
  <si>
    <t>776121321</t>
  </si>
  <si>
    <t>Neředěná penetrace savého podkladu povlakových podlah</t>
  </si>
  <si>
    <t>-998651407</t>
  </si>
  <si>
    <t>Příprava podkladu penetrace neředěná podlah</t>
  </si>
  <si>
    <t>https://podminky.urs.cz/item/CS_URS_2022_02/776121321</t>
  </si>
  <si>
    <t>42</t>
  </si>
  <si>
    <t>776141114</t>
  </si>
  <si>
    <t>Stěrka podlahová nivelační pro vyrovnání podkladu povlakových podlah pevnosti 20 MPa tl přes 8 do 10 mm</t>
  </si>
  <si>
    <t>771534502</t>
  </si>
  <si>
    <t>Příprava podkladu vyrovnání samonivelační stěrkou podlah min.pevnosti 20 MPa, tloušťky přes 8 do 10 mm</t>
  </si>
  <si>
    <t>https://podminky.urs.cz/item/CS_URS_2022_02/776141114</t>
  </si>
  <si>
    <t>43</t>
  </si>
  <si>
    <t>776145111</t>
  </si>
  <si>
    <t>Položení podložky pod koberec podlah</t>
  </si>
  <si>
    <t>-321845259</t>
  </si>
  <si>
    <t>Příprava podkladu volné položení podložky pod koberec včetně obvodového fixování lepidlem podlah</t>
  </si>
  <si>
    <t>https://podminky.urs.cz/item/CS_URS_2022_02/776145111</t>
  </si>
  <si>
    <t>44</t>
  </si>
  <si>
    <t>28451108</t>
  </si>
  <si>
    <t>podložka pod koberec ze syntetické pórovité gumy, povrch textronový prošitý papír tl 9,75mm</t>
  </si>
  <si>
    <t>931351546</t>
  </si>
  <si>
    <t>45</t>
  </si>
  <si>
    <t>776201811</t>
  </si>
  <si>
    <t>Demontáž lepených povlakových podlah bez podložky ručně</t>
  </si>
  <si>
    <t>-48288759</t>
  </si>
  <si>
    <t>Demontáž povlakových podlahovin lepených ručně bez podložky</t>
  </si>
  <si>
    <t>https://podminky.urs.cz/item/CS_URS_2022_02/776201811</t>
  </si>
  <si>
    <t>42,75+46+45,8+70,7</t>
  </si>
  <si>
    <t>46</t>
  </si>
  <si>
    <t>776211131</t>
  </si>
  <si>
    <t>Lepení textilních pásů tkaných</t>
  </si>
  <si>
    <t>1432185231</t>
  </si>
  <si>
    <t>Montáž textilních podlahovin lepením pásů tkaných</t>
  </si>
  <si>
    <t>https://podminky.urs.cz/item/CS_URS_2022_02/776211131</t>
  </si>
  <si>
    <t>47</t>
  </si>
  <si>
    <t>69751014</t>
  </si>
  <si>
    <t>koberec zátěžový vysoká zátěž hm 1820g/m2 š 4m</t>
  </si>
  <si>
    <t>-506522526</t>
  </si>
  <si>
    <t>48</t>
  </si>
  <si>
    <t>776411112</t>
  </si>
  <si>
    <t>Montáž obvodových soklíků výšky do 100 mm</t>
  </si>
  <si>
    <t>-657955274</t>
  </si>
  <si>
    <t>Montáž soklíků lepením obvodových, výšky přes 80 do 100 mm</t>
  </si>
  <si>
    <t>https://podminky.urs.cz/item/CS_URS_2022_02/776411112</t>
  </si>
  <si>
    <t>49</t>
  </si>
  <si>
    <t>69751204</t>
  </si>
  <si>
    <t>lišta kobercová 55x9mm</t>
  </si>
  <si>
    <t>253642517</t>
  </si>
  <si>
    <t>232,5*1,15 'Přepočtené koeficientem množství</t>
  </si>
  <si>
    <t>50</t>
  </si>
  <si>
    <t>998776201</t>
  </si>
  <si>
    <t>Přesun hmot procentní pro podlahy povlakové v objektech v do 6 m</t>
  </si>
  <si>
    <t>198197590</t>
  </si>
  <si>
    <t>Přesun hmot pro podlahy povlakové stanovený procentní sazbou (%) z ceny vodorovná dopravní vzdálenost do 50 m v objektech výšky do 6 m</t>
  </si>
  <si>
    <t>https://podminky.urs.cz/item/CS_URS_2022_02/998776201</t>
  </si>
  <si>
    <t>784</t>
  </si>
  <si>
    <t>Dokončovací práce - malby a tapety</t>
  </si>
  <si>
    <t>51</t>
  </si>
  <si>
    <t>784111001</t>
  </si>
  <si>
    <t>Oprášení (ometení ) podkladu v místnostech v do 3,80 m</t>
  </si>
  <si>
    <t>1998874948</t>
  </si>
  <si>
    <t>Oprášení (ometení) podkladu v místnostech výšky do 3,80 m</t>
  </si>
  <si>
    <t>https://podminky.urs.cz/item/CS_URS_2022_02/784111001</t>
  </si>
  <si>
    <t>52</t>
  </si>
  <si>
    <t>784171101</t>
  </si>
  <si>
    <t>Zakrytí vnitřních podlah včetně pozdějšího odkrytí</t>
  </si>
  <si>
    <t>-559886101</t>
  </si>
  <si>
    <t>Zakrytí nemalovaných ploch (materiál ve specifikaci) včetně pozdějšího odkrytí podlah</t>
  </si>
  <si>
    <t>https://podminky.urs.cz/item/CS_URS_2022_02/784171101</t>
  </si>
  <si>
    <t>53</t>
  </si>
  <si>
    <t>58124842</t>
  </si>
  <si>
    <t>fólie pro malířské potřeby zakrývací tl 7µ 4x5m</t>
  </si>
  <si>
    <t>-1315543094</t>
  </si>
  <si>
    <t>466,285*1,05 'Přepočtené koeficientem množství</t>
  </si>
  <si>
    <t>54</t>
  </si>
  <si>
    <t>784171121</t>
  </si>
  <si>
    <t>Zakrytí vnitřních ploch konstrukcí nebo prvků v místnostech v do 3,80 m</t>
  </si>
  <si>
    <t>1110620258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</si>
  <si>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</si>
  <si>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https://podminky.urs.cz/item/CS_URS_2022_02/784171121</t>
  </si>
  <si>
    <t>55</t>
  </si>
  <si>
    <t>784181101</t>
  </si>
  <si>
    <t>Základní akrylátová jednonásobná bezbarvá penetrace podkladu v místnostech v do 3,80 m</t>
  </si>
  <si>
    <t>1012226683</t>
  </si>
  <si>
    <t>Penetrace podkladu jednonásobná základní akrylátová bezbarvá v místnostech výšky do 3,80 m</t>
  </si>
  <si>
    <t>https://podminky.urs.cz/item/CS_URS_2022_02/784181101</t>
  </si>
  <si>
    <t>56</t>
  </si>
  <si>
    <t>784312021</t>
  </si>
  <si>
    <t>Dvojnásobné bílé vápenné malby v místnostech v do 3,80 m</t>
  </si>
  <si>
    <t>-551174795</t>
  </si>
  <si>
    <t>Malby vápenné dvojnásobné, bílé v místnostech výšky do 3,80 m</t>
  </si>
  <si>
    <t>https://podminky.urs.cz/item/CS_URS_2022_02/784312021</t>
  </si>
  <si>
    <t>VRN</t>
  </si>
  <si>
    <t>Vedlejší rozpočtové náklady</t>
  </si>
  <si>
    <t>VRN3</t>
  </si>
  <si>
    <t>Zařízení staveniště</t>
  </si>
  <si>
    <t>57</t>
  </si>
  <si>
    <t>030001000</t>
  </si>
  <si>
    <t>-188628733</t>
  </si>
  <si>
    <t>https://podminky.urs.cz/item/CS_URS_2022_02/030001000</t>
  </si>
  <si>
    <t>Poznámka k položce:_x000D_
zřízení, provoz a odstranění</t>
  </si>
  <si>
    <t>58</t>
  </si>
  <si>
    <t>030001001</t>
  </si>
  <si>
    <t>Dočasný billboard o rozměrech min. 2100x2200 mm.</t>
  </si>
  <si>
    <t>-1248498799</t>
  </si>
  <si>
    <t>59</t>
  </si>
  <si>
    <t>030001002</t>
  </si>
  <si>
    <t>Pamětní deska (mosaz) o rozměrch 300x400 mm</t>
  </si>
  <si>
    <t>-1801292089</t>
  </si>
  <si>
    <t>VRN4</t>
  </si>
  <si>
    <t>Inženýrská činnost</t>
  </si>
  <si>
    <t>60</t>
  </si>
  <si>
    <t>044002000</t>
  </si>
  <si>
    <t>Revize</t>
  </si>
  <si>
    <t>1006424265</t>
  </si>
  <si>
    <t>https://podminky.urs.cz/item/CS_URS_2022_02/044002000</t>
  </si>
  <si>
    <t>61</t>
  </si>
  <si>
    <t>045002000</t>
  </si>
  <si>
    <t>Kompletační a koordinační činnost</t>
  </si>
  <si>
    <t>1289809109</t>
  </si>
  <si>
    <t>https://podminky.urs.cz/item/CS_URS_2022_02/045002000</t>
  </si>
  <si>
    <t>VRN7</t>
  </si>
  <si>
    <t>Provozní vlivy</t>
  </si>
  <si>
    <t>62</t>
  </si>
  <si>
    <t>071002000</t>
  </si>
  <si>
    <t>Provoz investora, třetích osob</t>
  </si>
  <si>
    <t>1755358457</t>
  </si>
  <si>
    <t>https://podminky.urs.cz/item/CS_URS_2022_02/071002000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</si>
  <si>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</si>
  <si>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</si>
  <si>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</si>
  <si>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</si>
  <si>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</si>
  <si>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</si>
  <si>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</si>
  <si>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</si>
  <si>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</si>
  <si>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</si>
  <si>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</si>
  <si>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</si>
  <si>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</si>
  <si>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</si>
  <si>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</si>
  <si>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</si>
  <si>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</si>
  <si>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</si>
  <si>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</si>
  <si>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</si>
  <si>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</si>
  <si>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</si>
  <si>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</si>
  <si>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</si>
  <si>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</si>
  <si>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</si>
  <si>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</si>
  <si>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</si>
  <si>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</si>
  <si>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</si>
  <si>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</si>
  <si>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</si>
  <si>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</si>
  <si>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</si>
  <si>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</si>
  <si>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</si>
  <si>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</si>
  <si>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</si>
  <si>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</si>
  <si>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</si>
  <si>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</si>
  <si>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</si>
  <si>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</si>
  <si>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</si>
  <si>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</si>
  <si>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</si>
  <si>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</si>
  <si>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</si>
  <si>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</si>
  <si>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</si>
  <si>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</si>
  <si>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</si>
  <si>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</si>
  <si>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</si>
  <si>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</si>
  <si>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</si>
  <si>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</si>
  <si>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</si>
  <si>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</si>
  <si>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</si>
  <si>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</si>
  <si>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</si>
  <si>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</si>
  <si>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</si>
  <si>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</si>
  <si>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</si>
  <si>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</si>
  <si>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</si>
  <si>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</si>
  <si>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</si>
  <si>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</si>
  <si>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</si>
  <si>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</si>
  <si>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</si>
  <si>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</si>
  <si>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</si>
  <si>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</si>
  <si>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</si>
  <si>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</si>
  <si>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</si>
  <si>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</si>
  <si>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</si>
  <si>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</si>
  <si>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</si>
  <si>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</si>
  <si>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</si>
  <si>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</si>
  <si>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</si>
  <si>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</si>
  <si>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</si>
  <si>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</si>
  <si>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</si>
  <si>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</si>
  <si>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</si>
  <si>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</si>
  <si>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</si>
  <si>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</si>
  <si>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</si>
  <si>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</si>
  <si>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</si>
  <si>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</si>
  <si>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</si>
  <si>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</si>
  <si>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</si>
  <si>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</si>
  <si>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</si>
  <si>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</si>
  <si>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</si>
  <si>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</si>
  <si>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</si>
  <si>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</si>
  <si>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</si>
  <si>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</si>
  <si>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</si>
  <si>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</si>
  <si>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</si>
  <si>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</si>
  <si>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</si>
  <si>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</si>
  <si>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</si>
  <si>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</si>
  <si>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</si>
  <si>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</si>
  <si>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</si>
  <si>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</si>
  <si>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</si>
  <si>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</si>
  <si>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</si>
  <si>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</si>
  <si>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</si>
  <si>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</si>
  <si>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</si>
  <si>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</si>
  <si>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</si>
  <si>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</si>
  <si>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</si>
  <si>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</si>
  <si>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</si>
  <si>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</si>
  <si>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</si>
  <si>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</si>
  <si>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</si>
  <si>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</si>
  <si>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</si>
  <si>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</si>
  <si>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</si>
  <si>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</si>
  <si>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</si>
  <si>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</si>
  <si>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</si>
  <si>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</si>
  <si>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</si>
  <si>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</si>
  <si>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</si>
  <si>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</si>
  <si>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</si>
  <si>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</si>
  <si>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</si>
  <si>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</si>
  <si>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</si>
  <si>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</si>
  <si>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</si>
  <si>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</si>
  <si>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</si>
  <si>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</si>
  <si>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</si>
  <si>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</si>
  <si>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</si>
  <si>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</si>
  <si>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</si>
  <si>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</si>
  <si>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</si>
  <si>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</si>
  <si>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</si>
  <si>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</si>
  <si>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</si>
  <si>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</si>
  <si>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</si>
  <si>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</si>
  <si>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</si>
  <si>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</si>
  <si>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</si>
  <si>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</si>
  <si>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</si>
  <si>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</si>
  <si>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</si>
  <si>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Město Uherský Brod, Masarykovo nám. 100, 688 01 Uherský Brod</t>
  </si>
  <si>
    <t>00291463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</si>
</sst>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167" fontId="20" fillId="3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52901111" TargetMode="External"/><Relationship Id="rId13" Type="http://schemas.openxmlformats.org/officeDocument/2006/relationships/hyperlink" Target="https://podminky.urs.cz/item/CS_URS_2022_02/997013631" TargetMode="External"/><Relationship Id="rId18" Type="http://schemas.openxmlformats.org/officeDocument/2006/relationships/hyperlink" Target="https://podminky.urs.cz/item/CS_URS_2022_02/763111314" TargetMode="External"/><Relationship Id="rId26" Type="http://schemas.openxmlformats.org/officeDocument/2006/relationships/hyperlink" Target="https://podminky.urs.cz/item/CS_URS_2022_02/776111117" TargetMode="External"/><Relationship Id="rId39" Type="http://schemas.openxmlformats.org/officeDocument/2006/relationships/hyperlink" Target="https://podminky.urs.cz/item/CS_URS_2022_02/784312021" TargetMode="External"/><Relationship Id="rId3" Type="http://schemas.openxmlformats.org/officeDocument/2006/relationships/hyperlink" Target="https://podminky.urs.cz/item/CS_URS_2022_02/611325418" TargetMode="External"/><Relationship Id="rId21" Type="http://schemas.openxmlformats.org/officeDocument/2006/relationships/hyperlink" Target="https://podminky.urs.cz/item/CS_URS_2022_02/998766201" TargetMode="External"/><Relationship Id="rId34" Type="http://schemas.openxmlformats.org/officeDocument/2006/relationships/hyperlink" Target="https://podminky.urs.cz/item/CS_URS_2022_02/998776201" TargetMode="External"/><Relationship Id="rId42" Type="http://schemas.openxmlformats.org/officeDocument/2006/relationships/hyperlink" Target="https://podminky.urs.cz/item/CS_URS_2022_02/045002000" TargetMode="External"/><Relationship Id="rId7" Type="http://schemas.openxmlformats.org/officeDocument/2006/relationships/hyperlink" Target="https://podminky.urs.cz/item/CS_URS_2022_02/949101112" TargetMode="External"/><Relationship Id="rId12" Type="http://schemas.openxmlformats.org/officeDocument/2006/relationships/hyperlink" Target="https://podminky.urs.cz/item/CS_URS_2022_02/997013509" TargetMode="External"/><Relationship Id="rId17" Type="http://schemas.openxmlformats.org/officeDocument/2006/relationships/hyperlink" Target="https://podminky.urs.cz/item/CS_URS_2022_02/974031121" TargetMode="External"/><Relationship Id="rId25" Type="http://schemas.openxmlformats.org/officeDocument/2006/relationships/hyperlink" Target="https://podminky.urs.cz/item/CS_URS_2022_02/998772201" TargetMode="External"/><Relationship Id="rId33" Type="http://schemas.openxmlformats.org/officeDocument/2006/relationships/hyperlink" Target="https://podminky.urs.cz/item/CS_URS_2022_02/776411112" TargetMode="External"/><Relationship Id="rId38" Type="http://schemas.openxmlformats.org/officeDocument/2006/relationships/hyperlink" Target="https://podminky.urs.cz/item/CS_URS_2022_02/784181101" TargetMode="External"/><Relationship Id="rId2" Type="http://schemas.openxmlformats.org/officeDocument/2006/relationships/hyperlink" Target="https://podminky.urs.cz/item/CS_URS_2022_02/611325417" TargetMode="External"/><Relationship Id="rId16" Type="http://schemas.openxmlformats.org/officeDocument/2006/relationships/hyperlink" Target="https://podminky.urs.cz/item/CS_URS_2022_02/741" TargetMode="External"/><Relationship Id="rId20" Type="http://schemas.openxmlformats.org/officeDocument/2006/relationships/hyperlink" Target="https://podminky.urs.cz/item/CS_URS_2022_02/766PC" TargetMode="External"/><Relationship Id="rId29" Type="http://schemas.openxmlformats.org/officeDocument/2006/relationships/hyperlink" Target="https://podminky.urs.cz/item/CS_URS_2022_02/776141114" TargetMode="External"/><Relationship Id="rId41" Type="http://schemas.openxmlformats.org/officeDocument/2006/relationships/hyperlink" Target="https://podminky.urs.cz/item/CS_URS_2022_02/044002000" TargetMode="External"/><Relationship Id="rId1" Type="http://schemas.openxmlformats.org/officeDocument/2006/relationships/hyperlink" Target="https://podminky.urs.cz/item/CS_URS_2022_02/011002000" TargetMode="External"/><Relationship Id="rId6" Type="http://schemas.openxmlformats.org/officeDocument/2006/relationships/hyperlink" Target="https://podminky.urs.cz/item/CS_URS_2022_02/619996145" TargetMode="External"/><Relationship Id="rId11" Type="http://schemas.openxmlformats.org/officeDocument/2006/relationships/hyperlink" Target="https://podminky.urs.cz/item/CS_URS_2022_02/997013501" TargetMode="External"/><Relationship Id="rId24" Type="http://schemas.openxmlformats.org/officeDocument/2006/relationships/hyperlink" Target="https://podminky.urs.cz/item/CS_URS_2022_02/772524811" TargetMode="External"/><Relationship Id="rId32" Type="http://schemas.openxmlformats.org/officeDocument/2006/relationships/hyperlink" Target="https://podminky.urs.cz/item/CS_URS_2022_02/776211131" TargetMode="External"/><Relationship Id="rId37" Type="http://schemas.openxmlformats.org/officeDocument/2006/relationships/hyperlink" Target="https://podminky.urs.cz/item/CS_URS_2022_02/784171121" TargetMode="External"/><Relationship Id="rId40" Type="http://schemas.openxmlformats.org/officeDocument/2006/relationships/hyperlink" Target="https://podminky.urs.cz/item/CS_URS_2022_02/030001000" TargetMode="External"/><Relationship Id="rId5" Type="http://schemas.openxmlformats.org/officeDocument/2006/relationships/hyperlink" Target="https://podminky.urs.cz/item/CS_URS_2022_02/619996135" TargetMode="External"/><Relationship Id="rId15" Type="http://schemas.openxmlformats.org/officeDocument/2006/relationships/hyperlink" Target="https://podminky.urs.cz/item/CS_URS_2022_02/721-2" TargetMode="External"/><Relationship Id="rId23" Type="http://schemas.openxmlformats.org/officeDocument/2006/relationships/hyperlink" Target="https://podminky.urs.cz/item/CS_URS_2022_02/772423812" TargetMode="External"/><Relationship Id="rId28" Type="http://schemas.openxmlformats.org/officeDocument/2006/relationships/hyperlink" Target="https://podminky.urs.cz/item/CS_URS_2022_02/776121321" TargetMode="External"/><Relationship Id="rId36" Type="http://schemas.openxmlformats.org/officeDocument/2006/relationships/hyperlink" Target="https://podminky.urs.cz/item/CS_URS_2022_02/784171101" TargetMode="External"/><Relationship Id="rId10" Type="http://schemas.openxmlformats.org/officeDocument/2006/relationships/hyperlink" Target="https://podminky.urs.cz/item/CS_URS_2022_02/997013152" TargetMode="External"/><Relationship Id="rId19" Type="http://schemas.openxmlformats.org/officeDocument/2006/relationships/hyperlink" Target="https://podminky.urs.cz/item/CS_URS_2022_02/766660162" TargetMode="External"/><Relationship Id="rId31" Type="http://schemas.openxmlformats.org/officeDocument/2006/relationships/hyperlink" Target="https://podminky.urs.cz/item/CS_URS_2022_02/776201811" TargetMode="External"/><Relationship Id="rId44" Type="http://schemas.openxmlformats.org/officeDocument/2006/relationships/drawing" Target="../drawings/drawing2.xml"/><Relationship Id="rId4" Type="http://schemas.openxmlformats.org/officeDocument/2006/relationships/hyperlink" Target="https://podminky.urs.cz/item/CS_URS_2022_02/612135101" TargetMode="External"/><Relationship Id="rId9" Type="http://schemas.openxmlformats.org/officeDocument/2006/relationships/hyperlink" Target="https://podminky.urs.cz/item/CS_URS_2022_02/968062456" TargetMode="External"/><Relationship Id="rId14" Type="http://schemas.openxmlformats.org/officeDocument/2006/relationships/hyperlink" Target="https://podminky.urs.cz/item/CS_URS_2022_02/998011002" TargetMode="External"/><Relationship Id="rId22" Type="http://schemas.openxmlformats.org/officeDocument/2006/relationships/hyperlink" Target="https://podminky.urs.cz/item/CS_URS_2022_02/998767201" TargetMode="External"/><Relationship Id="rId27" Type="http://schemas.openxmlformats.org/officeDocument/2006/relationships/hyperlink" Target="https://podminky.urs.cz/item/CS_URS_2022_02/776111311" TargetMode="External"/><Relationship Id="rId30" Type="http://schemas.openxmlformats.org/officeDocument/2006/relationships/hyperlink" Target="https://podminky.urs.cz/item/CS_URS_2022_02/776145111" TargetMode="External"/><Relationship Id="rId35" Type="http://schemas.openxmlformats.org/officeDocument/2006/relationships/hyperlink" Target="https://podminky.urs.cz/item/CS_URS_2022_02/784111001" TargetMode="External"/><Relationship Id="rId43" Type="http://schemas.openxmlformats.org/officeDocument/2006/relationships/hyperlink" Target="https://podminky.urs.cz/item/CS_URS_2022_02/071002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zoomScale="130" zoomScaleNormal="130" workbookViewId="0">
      <selection activeCell="A49" sqref="A4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68" t="s">
        <v>6</v>
      </c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98" t="s">
        <v>15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R5" s="20"/>
      <c r="BE5" s="295" t="s">
        <v>16</v>
      </c>
      <c r="BS5" s="17" t="s">
        <v>7</v>
      </c>
    </row>
    <row r="6" spans="1:74" s="1" customFormat="1" ht="36.950000000000003" customHeight="1">
      <c r="B6" s="20"/>
      <c r="D6" s="26" t="s">
        <v>17</v>
      </c>
      <c r="K6" s="299" t="s">
        <v>18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R6" s="20"/>
      <c r="BE6" s="296"/>
      <c r="BS6" s="17" t="s">
        <v>7</v>
      </c>
    </row>
    <row r="7" spans="1:74" s="1" customFormat="1" ht="12" customHeight="1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296"/>
      <c r="BS7" s="17" t="s">
        <v>7</v>
      </c>
    </row>
    <row r="8" spans="1:74" s="1" customFormat="1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96"/>
      <c r="BS8" s="17" t="s">
        <v>7</v>
      </c>
    </row>
    <row r="9" spans="1:74" s="1" customFormat="1" ht="14.45" customHeight="1">
      <c r="B9" s="20"/>
      <c r="AR9" s="20"/>
      <c r="BE9" s="296"/>
      <c r="BS9" s="17" t="s">
        <v>7</v>
      </c>
    </row>
    <row r="10" spans="1:74" s="1" customFormat="1" ht="12" customHeight="1">
      <c r="B10" s="20"/>
      <c r="D10" s="27" t="s">
        <v>25</v>
      </c>
      <c r="AK10" s="27" t="s">
        <v>26</v>
      </c>
      <c r="AN10" s="30" t="s">
        <v>708</v>
      </c>
      <c r="AR10" s="20"/>
      <c r="BE10" s="296"/>
      <c r="BS10" s="17" t="s">
        <v>7</v>
      </c>
    </row>
    <row r="11" spans="1:74" s="1" customFormat="1" ht="18.399999999999999" customHeight="1">
      <c r="B11" s="20"/>
      <c r="E11" s="25" t="s">
        <v>707</v>
      </c>
      <c r="AK11" s="27" t="s">
        <v>27</v>
      </c>
      <c r="AN11" s="25" t="s">
        <v>3</v>
      </c>
      <c r="AR11" s="20"/>
      <c r="BE11" s="296"/>
      <c r="BS11" s="17" t="s">
        <v>7</v>
      </c>
    </row>
    <row r="12" spans="1:74" s="1" customFormat="1" ht="6.95" customHeight="1">
      <c r="B12" s="20"/>
      <c r="AR12" s="20"/>
      <c r="BE12" s="296"/>
      <c r="BS12" s="17" t="s">
        <v>7</v>
      </c>
    </row>
    <row r="13" spans="1:74" s="1" customFormat="1" ht="12" customHeight="1">
      <c r="B13" s="20"/>
      <c r="D13" s="27" t="s">
        <v>28</v>
      </c>
      <c r="AK13" s="27" t="s">
        <v>26</v>
      </c>
      <c r="AN13" s="29" t="s">
        <v>29</v>
      </c>
      <c r="AR13" s="20"/>
      <c r="BE13" s="296"/>
      <c r="BS13" s="17" t="s">
        <v>7</v>
      </c>
    </row>
    <row r="14" spans="1:74" ht="12.75">
      <c r="B14" s="20"/>
      <c r="E14" s="300" t="s">
        <v>29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7" t="s">
        <v>27</v>
      </c>
      <c r="AN14" s="29" t="s">
        <v>29</v>
      </c>
      <c r="AR14" s="20"/>
      <c r="BE14" s="296"/>
      <c r="BS14" s="17" t="s">
        <v>7</v>
      </c>
    </row>
    <row r="15" spans="1:74" s="1" customFormat="1" ht="6.95" customHeight="1">
      <c r="B15" s="20"/>
      <c r="AR15" s="20"/>
      <c r="BE15" s="296"/>
      <c r="BS15" s="17" t="s">
        <v>4</v>
      </c>
    </row>
    <row r="16" spans="1:74" s="1" customFormat="1" ht="12" customHeight="1">
      <c r="B16" s="20"/>
      <c r="D16" s="27" t="s">
        <v>30</v>
      </c>
      <c r="AK16" s="27" t="s">
        <v>26</v>
      </c>
      <c r="AN16" s="25" t="s">
        <v>3</v>
      </c>
      <c r="AR16" s="20"/>
      <c r="BE16" s="296"/>
      <c r="BS16" s="17" t="s">
        <v>4</v>
      </c>
    </row>
    <row r="17" spans="1:71" s="1" customFormat="1" ht="18.399999999999999" customHeight="1">
      <c r="B17" s="20"/>
      <c r="E17" s="25" t="s">
        <v>22</v>
      </c>
      <c r="AK17" s="27" t="s">
        <v>27</v>
      </c>
      <c r="AN17" s="25" t="s">
        <v>3</v>
      </c>
      <c r="AR17" s="20"/>
      <c r="BE17" s="296"/>
      <c r="BS17" s="17" t="s">
        <v>31</v>
      </c>
    </row>
    <row r="18" spans="1:71" s="1" customFormat="1" ht="6.95" customHeight="1">
      <c r="B18" s="20"/>
      <c r="AR18" s="20"/>
      <c r="BE18" s="296"/>
      <c r="BS18" s="17" t="s">
        <v>7</v>
      </c>
    </row>
    <row r="19" spans="1:71" s="1" customFormat="1" ht="12" customHeight="1">
      <c r="B19" s="20"/>
      <c r="D19" s="27" t="s">
        <v>32</v>
      </c>
      <c r="AK19" s="27" t="s">
        <v>26</v>
      </c>
      <c r="AN19" s="25" t="s">
        <v>3</v>
      </c>
      <c r="AR19" s="20"/>
      <c r="BE19" s="296"/>
      <c r="BS19" s="17" t="s">
        <v>7</v>
      </c>
    </row>
    <row r="20" spans="1:71" s="1" customFormat="1" ht="18.399999999999999" customHeight="1">
      <c r="B20" s="20"/>
      <c r="E20" s="25" t="s">
        <v>22</v>
      </c>
      <c r="AK20" s="27" t="s">
        <v>27</v>
      </c>
      <c r="AN20" s="25" t="s">
        <v>3</v>
      </c>
      <c r="AR20" s="20"/>
      <c r="BE20" s="296"/>
      <c r="BS20" s="17" t="s">
        <v>31</v>
      </c>
    </row>
    <row r="21" spans="1:71" s="1" customFormat="1" ht="6.95" customHeight="1">
      <c r="B21" s="20"/>
      <c r="AR21" s="20"/>
      <c r="BE21" s="296"/>
    </row>
    <row r="22" spans="1:71" s="1" customFormat="1" ht="12" customHeight="1">
      <c r="B22" s="20"/>
      <c r="D22" s="27" t="s">
        <v>33</v>
      </c>
      <c r="AR22" s="20"/>
      <c r="BE22" s="296"/>
    </row>
    <row r="23" spans="1:71" s="1" customFormat="1" ht="47.25" customHeight="1">
      <c r="B23" s="20"/>
      <c r="E23" s="302" t="s">
        <v>34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R23" s="20"/>
      <c r="BE23" s="296"/>
    </row>
    <row r="24" spans="1:71" s="1" customFormat="1" ht="6.95" customHeight="1">
      <c r="B24" s="20"/>
      <c r="AR24" s="20"/>
      <c r="BE24" s="296"/>
    </row>
    <row r="25" spans="1:71" s="1" customFormat="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96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3">
        <f>ROUND(AG54,2)</f>
        <v>0</v>
      </c>
      <c r="AL26" s="304"/>
      <c r="AM26" s="304"/>
      <c r="AN26" s="304"/>
      <c r="AO26" s="304"/>
      <c r="AP26" s="33"/>
      <c r="AQ26" s="33"/>
      <c r="AR26" s="34"/>
      <c r="BE26" s="296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96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05" t="s">
        <v>36</v>
      </c>
      <c r="M28" s="305"/>
      <c r="N28" s="305"/>
      <c r="O28" s="305"/>
      <c r="P28" s="305"/>
      <c r="Q28" s="33"/>
      <c r="R28" s="33"/>
      <c r="S28" s="33"/>
      <c r="T28" s="33"/>
      <c r="U28" s="33"/>
      <c r="V28" s="33"/>
      <c r="W28" s="305" t="s">
        <v>37</v>
      </c>
      <c r="X28" s="305"/>
      <c r="Y28" s="305"/>
      <c r="Z28" s="305"/>
      <c r="AA28" s="305"/>
      <c r="AB28" s="305"/>
      <c r="AC28" s="305"/>
      <c r="AD28" s="305"/>
      <c r="AE28" s="305"/>
      <c r="AF28" s="33"/>
      <c r="AG28" s="33"/>
      <c r="AH28" s="33"/>
      <c r="AI28" s="33"/>
      <c r="AJ28" s="33"/>
      <c r="AK28" s="305" t="s">
        <v>38</v>
      </c>
      <c r="AL28" s="305"/>
      <c r="AM28" s="305"/>
      <c r="AN28" s="305"/>
      <c r="AO28" s="305"/>
      <c r="AP28" s="33"/>
      <c r="AQ28" s="33"/>
      <c r="AR28" s="34"/>
      <c r="BE28" s="296"/>
    </row>
    <row r="29" spans="1:71" s="3" customFormat="1" ht="14.45" customHeight="1">
      <c r="B29" s="38"/>
      <c r="D29" s="27" t="s">
        <v>39</v>
      </c>
      <c r="F29" s="27" t="s">
        <v>40</v>
      </c>
      <c r="L29" s="290">
        <v>0.21</v>
      </c>
      <c r="M29" s="289"/>
      <c r="N29" s="289"/>
      <c r="O29" s="289"/>
      <c r="P29" s="289"/>
      <c r="W29" s="288">
        <f>ROUND(AZ54, 2)</f>
        <v>0</v>
      </c>
      <c r="X29" s="289"/>
      <c r="Y29" s="289"/>
      <c r="Z29" s="289"/>
      <c r="AA29" s="289"/>
      <c r="AB29" s="289"/>
      <c r="AC29" s="289"/>
      <c r="AD29" s="289"/>
      <c r="AE29" s="289"/>
      <c r="AK29" s="288">
        <f>ROUND(AV54, 2)</f>
        <v>0</v>
      </c>
      <c r="AL29" s="289"/>
      <c r="AM29" s="289"/>
      <c r="AN29" s="289"/>
      <c r="AO29" s="289"/>
      <c r="AR29" s="38"/>
      <c r="BE29" s="297"/>
    </row>
    <row r="30" spans="1:71" s="3" customFormat="1" ht="14.45" customHeight="1">
      <c r="B30" s="38"/>
      <c r="F30" s="27" t="s">
        <v>41</v>
      </c>
      <c r="L30" s="290">
        <v>0.15</v>
      </c>
      <c r="M30" s="289"/>
      <c r="N30" s="289"/>
      <c r="O30" s="289"/>
      <c r="P30" s="289"/>
      <c r="W30" s="288">
        <f>ROUND(BA54, 2)</f>
        <v>0</v>
      </c>
      <c r="X30" s="289"/>
      <c r="Y30" s="289"/>
      <c r="Z30" s="289"/>
      <c r="AA30" s="289"/>
      <c r="AB30" s="289"/>
      <c r="AC30" s="289"/>
      <c r="AD30" s="289"/>
      <c r="AE30" s="289"/>
      <c r="AK30" s="288">
        <f>ROUND(AW54, 2)</f>
        <v>0</v>
      </c>
      <c r="AL30" s="289"/>
      <c r="AM30" s="289"/>
      <c r="AN30" s="289"/>
      <c r="AO30" s="289"/>
      <c r="AR30" s="38"/>
      <c r="BE30" s="297"/>
    </row>
    <row r="31" spans="1:71" s="3" customFormat="1" ht="14.45" hidden="1" customHeight="1">
      <c r="B31" s="38"/>
      <c r="F31" s="27" t="s">
        <v>42</v>
      </c>
      <c r="L31" s="290">
        <v>0.21</v>
      </c>
      <c r="M31" s="289"/>
      <c r="N31" s="289"/>
      <c r="O31" s="289"/>
      <c r="P31" s="289"/>
      <c r="W31" s="288">
        <f>ROUND(BB54, 2)</f>
        <v>0</v>
      </c>
      <c r="X31" s="289"/>
      <c r="Y31" s="289"/>
      <c r="Z31" s="289"/>
      <c r="AA31" s="289"/>
      <c r="AB31" s="289"/>
      <c r="AC31" s="289"/>
      <c r="AD31" s="289"/>
      <c r="AE31" s="289"/>
      <c r="AK31" s="288">
        <v>0</v>
      </c>
      <c r="AL31" s="289"/>
      <c r="AM31" s="289"/>
      <c r="AN31" s="289"/>
      <c r="AO31" s="289"/>
      <c r="AR31" s="38"/>
      <c r="BE31" s="297"/>
    </row>
    <row r="32" spans="1:71" s="3" customFormat="1" ht="14.45" hidden="1" customHeight="1">
      <c r="B32" s="38"/>
      <c r="F32" s="27" t="s">
        <v>43</v>
      </c>
      <c r="L32" s="290">
        <v>0.15</v>
      </c>
      <c r="M32" s="289"/>
      <c r="N32" s="289"/>
      <c r="O32" s="289"/>
      <c r="P32" s="289"/>
      <c r="W32" s="288">
        <f>ROUND(BC54, 2)</f>
        <v>0</v>
      </c>
      <c r="X32" s="289"/>
      <c r="Y32" s="289"/>
      <c r="Z32" s="289"/>
      <c r="AA32" s="289"/>
      <c r="AB32" s="289"/>
      <c r="AC32" s="289"/>
      <c r="AD32" s="289"/>
      <c r="AE32" s="289"/>
      <c r="AK32" s="288">
        <v>0</v>
      </c>
      <c r="AL32" s="289"/>
      <c r="AM32" s="289"/>
      <c r="AN32" s="289"/>
      <c r="AO32" s="289"/>
      <c r="AR32" s="38"/>
      <c r="BE32" s="297"/>
    </row>
    <row r="33" spans="1:57" s="3" customFormat="1" ht="14.45" hidden="1" customHeight="1">
      <c r="B33" s="38"/>
      <c r="F33" s="27" t="s">
        <v>44</v>
      </c>
      <c r="L33" s="290">
        <v>0</v>
      </c>
      <c r="M33" s="289"/>
      <c r="N33" s="289"/>
      <c r="O33" s="289"/>
      <c r="P33" s="289"/>
      <c r="W33" s="288">
        <f>ROUND(BD54, 2)</f>
        <v>0</v>
      </c>
      <c r="X33" s="289"/>
      <c r="Y33" s="289"/>
      <c r="Z33" s="289"/>
      <c r="AA33" s="289"/>
      <c r="AB33" s="289"/>
      <c r="AC33" s="289"/>
      <c r="AD33" s="289"/>
      <c r="AE33" s="289"/>
      <c r="AK33" s="288">
        <v>0</v>
      </c>
      <c r="AL33" s="289"/>
      <c r="AM33" s="289"/>
      <c r="AN33" s="289"/>
      <c r="AO33" s="289"/>
      <c r="AR33" s="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91" t="s">
        <v>47</v>
      </c>
      <c r="Y35" s="292"/>
      <c r="Z35" s="292"/>
      <c r="AA35" s="292"/>
      <c r="AB35" s="292"/>
      <c r="AC35" s="41"/>
      <c r="AD35" s="41"/>
      <c r="AE35" s="41"/>
      <c r="AF35" s="41"/>
      <c r="AG35" s="41"/>
      <c r="AH35" s="41"/>
      <c r="AI35" s="41"/>
      <c r="AJ35" s="41"/>
      <c r="AK35" s="293">
        <f>SUM(AK26:AK33)</f>
        <v>0</v>
      </c>
      <c r="AL35" s="292"/>
      <c r="AM35" s="292"/>
      <c r="AN35" s="292"/>
      <c r="AO35" s="294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>
      <c r="A42" s="33"/>
      <c r="B42" s="34"/>
      <c r="C42" s="21" t="s">
        <v>48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7" t="s">
        <v>14</v>
      </c>
      <c r="L44" s="4" t="str">
        <f>K5</f>
        <v>22-05-S</v>
      </c>
      <c r="AR44" s="47"/>
    </row>
    <row r="45" spans="1:57" s="5" customFormat="1" ht="36.950000000000003" customHeight="1">
      <c r="B45" s="48"/>
      <c r="C45" s="49" t="s">
        <v>17</v>
      </c>
      <c r="L45" s="279" t="str">
        <f>K6</f>
        <v>Panský dům Uherský Brod - stavební úpravy obřadní síně a knihovny</v>
      </c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I45" s="280"/>
      <c r="AJ45" s="280"/>
      <c r="AK45" s="280"/>
      <c r="AL45" s="280"/>
      <c r="AM45" s="280"/>
      <c r="AN45" s="280"/>
      <c r="AO45" s="280"/>
      <c r="AR45" s="48"/>
    </row>
    <row r="46" spans="1:57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7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23</v>
      </c>
      <c r="AJ47" s="33"/>
      <c r="AK47" s="33"/>
      <c r="AL47" s="33"/>
      <c r="AM47" s="281" t="str">
        <f>IF(AN8= "","",AN8)</f>
        <v>9. 9. 2022</v>
      </c>
      <c r="AN47" s="281"/>
      <c r="AO47" s="33"/>
      <c r="AP47" s="33"/>
      <c r="AQ47" s="33"/>
      <c r="AR47" s="34"/>
      <c r="BE47" s="33"/>
    </row>
    <row r="48" spans="1:57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2" customHeight="1">
      <c r="A49" s="33"/>
      <c r="B49" s="34"/>
      <c r="C49" s="27" t="s">
        <v>25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Město Uherský Brod, Masarykovo nám. 100, 688 01 Uherský Brod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30</v>
      </c>
      <c r="AJ49" s="33"/>
      <c r="AK49" s="33"/>
      <c r="AL49" s="33"/>
      <c r="AM49" s="282" t="str">
        <f>IF(E17="","",E17)</f>
        <v xml:space="preserve"> </v>
      </c>
      <c r="AN49" s="283"/>
      <c r="AO49" s="283"/>
      <c r="AP49" s="283"/>
      <c r="AQ49" s="33"/>
      <c r="AR49" s="34"/>
      <c r="AS49" s="284" t="s">
        <v>49</v>
      </c>
      <c r="AT49" s="285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2" customHeight="1">
      <c r="A50" s="33"/>
      <c r="B50" s="34"/>
      <c r="C50" s="27" t="s">
        <v>28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32</v>
      </c>
      <c r="AJ50" s="33"/>
      <c r="AK50" s="33"/>
      <c r="AL50" s="33"/>
      <c r="AM50" s="282" t="str">
        <f>IF(E20="","",E20)</f>
        <v xml:space="preserve"> </v>
      </c>
      <c r="AN50" s="283"/>
      <c r="AO50" s="283"/>
      <c r="AP50" s="283"/>
      <c r="AQ50" s="33"/>
      <c r="AR50" s="34"/>
      <c r="AS50" s="286"/>
      <c r="AT50" s="287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286"/>
      <c r="AT51" s="287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>
      <c r="A52" s="33"/>
      <c r="B52" s="34"/>
      <c r="C52" s="270" t="s">
        <v>50</v>
      </c>
      <c r="D52" s="271"/>
      <c r="E52" s="271"/>
      <c r="F52" s="271"/>
      <c r="G52" s="271"/>
      <c r="H52" s="56"/>
      <c r="I52" s="272" t="s">
        <v>51</v>
      </c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3" t="s">
        <v>52</v>
      </c>
      <c r="AH52" s="271"/>
      <c r="AI52" s="271"/>
      <c r="AJ52" s="271"/>
      <c r="AK52" s="271"/>
      <c r="AL52" s="271"/>
      <c r="AM52" s="271"/>
      <c r="AN52" s="272" t="s">
        <v>53</v>
      </c>
      <c r="AO52" s="271"/>
      <c r="AP52" s="271"/>
      <c r="AQ52" s="57" t="s">
        <v>54</v>
      </c>
      <c r="AR52" s="34"/>
      <c r="AS52" s="58" t="s">
        <v>55</v>
      </c>
      <c r="AT52" s="59" t="s">
        <v>56</v>
      </c>
      <c r="AU52" s="59" t="s">
        <v>57</v>
      </c>
      <c r="AV52" s="59" t="s">
        <v>58</v>
      </c>
      <c r="AW52" s="59" t="s">
        <v>59</v>
      </c>
      <c r="AX52" s="59" t="s">
        <v>60</v>
      </c>
      <c r="AY52" s="59" t="s">
        <v>61</v>
      </c>
      <c r="AZ52" s="59" t="s">
        <v>62</v>
      </c>
      <c r="BA52" s="59" t="s">
        <v>63</v>
      </c>
      <c r="BB52" s="59" t="s">
        <v>64</v>
      </c>
      <c r="BC52" s="59" t="s">
        <v>65</v>
      </c>
      <c r="BD52" s="60" t="s">
        <v>66</v>
      </c>
      <c r="BE52" s="33"/>
    </row>
    <row r="53" spans="1:91" s="2" customFormat="1" ht="10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>
      <c r="B54" s="64"/>
      <c r="C54" s="65" t="s">
        <v>67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77">
        <f>ROUND(AG55,2)</f>
        <v>0</v>
      </c>
      <c r="AH54" s="277"/>
      <c r="AI54" s="277"/>
      <c r="AJ54" s="277"/>
      <c r="AK54" s="277"/>
      <c r="AL54" s="277"/>
      <c r="AM54" s="277"/>
      <c r="AN54" s="278">
        <f>SUM(AG54,AT54)</f>
        <v>0</v>
      </c>
      <c r="AO54" s="278"/>
      <c r="AP54" s="278"/>
      <c r="AQ54" s="68" t="s">
        <v>3</v>
      </c>
      <c r="AR54" s="64"/>
      <c r="AS54" s="69">
        <f>ROUND(AS55,2)</f>
        <v>0</v>
      </c>
      <c r="AT54" s="70">
        <f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68</v>
      </c>
      <c r="BT54" s="73" t="s">
        <v>69</v>
      </c>
      <c r="BU54" s="74" t="s">
        <v>70</v>
      </c>
      <c r="BV54" s="73" t="s">
        <v>71</v>
      </c>
      <c r="BW54" s="73" t="s">
        <v>5</v>
      </c>
      <c r="BX54" s="73" t="s">
        <v>72</v>
      </c>
      <c r="CL54" s="73" t="s">
        <v>3</v>
      </c>
    </row>
    <row r="55" spans="1:91" s="7" customFormat="1" ht="24.75" customHeight="1">
      <c r="A55" s="75" t="s">
        <v>73</v>
      </c>
      <c r="B55" s="76"/>
      <c r="C55" s="77"/>
      <c r="D55" s="276" t="s">
        <v>74</v>
      </c>
      <c r="E55" s="276"/>
      <c r="F55" s="276"/>
      <c r="G55" s="276"/>
      <c r="H55" s="276"/>
      <c r="I55" s="78"/>
      <c r="J55" s="276" t="s">
        <v>75</v>
      </c>
      <c r="K55" s="276"/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276"/>
      <c r="Z55" s="276"/>
      <c r="AA55" s="276"/>
      <c r="AB55" s="276"/>
      <c r="AC55" s="276"/>
      <c r="AD55" s="276"/>
      <c r="AE55" s="276"/>
      <c r="AF55" s="276"/>
      <c r="AG55" s="274">
        <f>'22-05-S-II - Knihovna'!J30</f>
        <v>0</v>
      </c>
      <c r="AH55" s="275"/>
      <c r="AI55" s="275"/>
      <c r="AJ55" s="275"/>
      <c r="AK55" s="275"/>
      <c r="AL55" s="275"/>
      <c r="AM55" s="275"/>
      <c r="AN55" s="274">
        <f>SUM(AG55,AT55)</f>
        <v>0</v>
      </c>
      <c r="AO55" s="275"/>
      <c r="AP55" s="275"/>
      <c r="AQ55" s="79" t="s">
        <v>76</v>
      </c>
      <c r="AR55" s="76"/>
      <c r="AS55" s="80">
        <v>0</v>
      </c>
      <c r="AT55" s="81">
        <f>ROUND(SUM(AV55:AW55),2)</f>
        <v>0</v>
      </c>
      <c r="AU55" s="82">
        <f>'22-05-S-II - Knihovna'!P99</f>
        <v>0</v>
      </c>
      <c r="AV55" s="81">
        <f>'22-05-S-II - Knihovna'!J33</f>
        <v>0</v>
      </c>
      <c r="AW55" s="81">
        <f>'22-05-S-II - Knihovna'!J34</f>
        <v>0</v>
      </c>
      <c r="AX55" s="81">
        <f>'22-05-S-II - Knihovna'!J35</f>
        <v>0</v>
      </c>
      <c r="AY55" s="81">
        <f>'22-05-S-II - Knihovna'!J36</f>
        <v>0</v>
      </c>
      <c r="AZ55" s="81">
        <f>'22-05-S-II - Knihovna'!F33</f>
        <v>0</v>
      </c>
      <c r="BA55" s="81">
        <f>'22-05-S-II - Knihovna'!F34</f>
        <v>0</v>
      </c>
      <c r="BB55" s="81">
        <f>'22-05-S-II - Knihovna'!F35</f>
        <v>0</v>
      </c>
      <c r="BC55" s="81">
        <f>'22-05-S-II - Knihovna'!F36</f>
        <v>0</v>
      </c>
      <c r="BD55" s="83">
        <f>'22-05-S-II - Knihovna'!F37</f>
        <v>0</v>
      </c>
      <c r="BT55" s="84" t="s">
        <v>77</v>
      </c>
      <c r="BV55" s="84" t="s">
        <v>71</v>
      </c>
      <c r="BW55" s="84" t="s">
        <v>78</v>
      </c>
      <c r="BX55" s="84" t="s">
        <v>5</v>
      </c>
      <c r="CL55" s="84" t="s">
        <v>3</v>
      </c>
      <c r="CM55" s="84" t="s">
        <v>79</v>
      </c>
    </row>
    <row r="56" spans="1:91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5" customHeight="1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algorithmName="SHA-512" hashValue="E6celYyJC080PkpsNL+9ouvXcDDAFO7cANUFDIH90U6Yiuah42+eriim5FS0990yJBw0lRG8a53dE7c45o1Y/Q==" saltValue="yx8cs3eUBZ0uKv172Pob0g==" spinCount="100000" sheet="1" objects="1" scenarios="1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22-05-S-II - Knihovna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8"/>
  <sheetViews>
    <sheetView showGridLines="0" topLeftCell="A273" zoomScale="130" zoomScaleNormal="130" workbookViewId="0">
      <selection activeCell="F298" sqref="F29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8" t="s">
        <v>6</v>
      </c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7" t="s">
        <v>78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80</v>
      </c>
      <c r="L4" s="20"/>
      <c r="M4" s="85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26.25" customHeight="1">
      <c r="B7" s="20"/>
      <c r="E7" s="307" t="str">
        <f>'Rekapitulace stavby'!K6</f>
        <v>Panský dům Uherský Brod - stavební úpravy obřadní síně a knihovny</v>
      </c>
      <c r="F7" s="308"/>
      <c r="G7" s="308"/>
      <c r="H7" s="308"/>
      <c r="L7" s="20"/>
    </row>
    <row r="8" spans="1:46" s="2" customFormat="1" ht="12" customHeight="1">
      <c r="A8" s="33"/>
      <c r="B8" s="34"/>
      <c r="C8" s="33"/>
      <c r="D8" s="27" t="s">
        <v>81</v>
      </c>
      <c r="E8" s="33"/>
      <c r="F8" s="33"/>
      <c r="G8" s="33"/>
      <c r="H8" s="33"/>
      <c r="I8" s="33"/>
      <c r="J8" s="33"/>
      <c r="K8" s="33"/>
      <c r="L8" s="8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79" t="s">
        <v>82</v>
      </c>
      <c r="F9" s="306"/>
      <c r="G9" s="306"/>
      <c r="H9" s="306"/>
      <c r="I9" s="33"/>
      <c r="J9" s="33"/>
      <c r="K9" s="33"/>
      <c r="L9" s="8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8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19</v>
      </c>
      <c r="E11" s="33"/>
      <c r="F11" s="25" t="s">
        <v>3</v>
      </c>
      <c r="G11" s="33"/>
      <c r="H11" s="33"/>
      <c r="I11" s="27" t="s">
        <v>20</v>
      </c>
      <c r="J11" s="25" t="s">
        <v>3</v>
      </c>
      <c r="K11" s="33"/>
      <c r="L11" s="8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21</v>
      </c>
      <c r="E12" s="33"/>
      <c r="F12" s="25" t="s">
        <v>22</v>
      </c>
      <c r="G12" s="33"/>
      <c r="H12" s="33"/>
      <c r="I12" s="27" t="s">
        <v>23</v>
      </c>
      <c r="J12" s="51" t="str">
        <f>'Rekapitulace stavby'!AN8</f>
        <v>9. 9. 2022</v>
      </c>
      <c r="K12" s="33"/>
      <c r="L12" s="8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8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25</v>
      </c>
      <c r="E14" s="33"/>
      <c r="F14" s="33"/>
      <c r="G14" s="33"/>
      <c r="H14" s="33"/>
      <c r="I14" s="27" t="s">
        <v>26</v>
      </c>
      <c r="J14" s="25" t="str">
        <f>IF('Rekapitulace stavby'!AN10="","",'Rekapitulace stavby'!AN10)</f>
        <v>00291463</v>
      </c>
      <c r="K14" s="33"/>
      <c r="L14" s="8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tr">
        <f>IF('Rekapitulace stavby'!E11="","",'Rekapitulace stavby'!E11)</f>
        <v>Město Uherský Brod, Masarykovo nám. 100, 688 01 Uherský Brod</v>
      </c>
      <c r="F15" s="33"/>
      <c r="G15" s="33"/>
      <c r="H15" s="33"/>
      <c r="I15" s="27" t="s">
        <v>27</v>
      </c>
      <c r="J15" s="25" t="str">
        <f>IF('Rekapitulace stavby'!AN11="","",'Rekapitulace stavby'!AN11)</f>
        <v/>
      </c>
      <c r="K15" s="33"/>
      <c r="L15" s="8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8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28</v>
      </c>
      <c r="E17" s="33"/>
      <c r="F17" s="33"/>
      <c r="G17" s="33"/>
      <c r="H17" s="33"/>
      <c r="I17" s="27" t="s">
        <v>26</v>
      </c>
      <c r="J17" s="28" t="str">
        <f>'Rekapitulace stavby'!AN13</f>
        <v>Vyplň údaj</v>
      </c>
      <c r="K17" s="33"/>
      <c r="L17" s="8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09" t="str">
        <f>'Rekapitulace stavby'!E14</f>
        <v>Vyplň údaj</v>
      </c>
      <c r="F18" s="298"/>
      <c r="G18" s="298"/>
      <c r="H18" s="298"/>
      <c r="I18" s="27" t="s">
        <v>27</v>
      </c>
      <c r="J18" s="28" t="str">
        <f>'Rekapitulace stavby'!AN14</f>
        <v>Vyplň údaj</v>
      </c>
      <c r="K18" s="33"/>
      <c r="L18" s="8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8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30</v>
      </c>
      <c r="E20" s="33"/>
      <c r="F20" s="33"/>
      <c r="G20" s="33"/>
      <c r="H20" s="33"/>
      <c r="I20" s="27" t="s">
        <v>26</v>
      </c>
      <c r="J20" s="25" t="str">
        <f>IF('Rekapitulace stavby'!AN16="","",'Rekapitulace stavby'!AN16)</f>
        <v/>
      </c>
      <c r="K20" s="33"/>
      <c r="L20" s="8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tr">
        <f>IF('Rekapitulace stavby'!E17="","",'Rekapitulace stavby'!E17)</f>
        <v xml:space="preserve"> </v>
      </c>
      <c r="F21" s="33"/>
      <c r="G21" s="33"/>
      <c r="H21" s="33"/>
      <c r="I21" s="27" t="s">
        <v>27</v>
      </c>
      <c r="J21" s="25" t="str">
        <f>IF('Rekapitulace stavby'!AN17="","",'Rekapitulace stavby'!AN17)</f>
        <v/>
      </c>
      <c r="K21" s="33"/>
      <c r="L21" s="8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8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32</v>
      </c>
      <c r="E23" s="33"/>
      <c r="F23" s="33"/>
      <c r="G23" s="33"/>
      <c r="H23" s="33"/>
      <c r="I23" s="27" t="s">
        <v>26</v>
      </c>
      <c r="J23" s="25" t="str">
        <f>IF('Rekapitulace stavby'!AN19="","",'Rekapitulace stavby'!AN19)</f>
        <v/>
      </c>
      <c r="K23" s="33"/>
      <c r="L23" s="8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tr">
        <f>IF('Rekapitulace stavby'!E20="","",'Rekapitulace stavby'!E20)</f>
        <v xml:space="preserve"> </v>
      </c>
      <c r="F24" s="33"/>
      <c r="G24" s="33"/>
      <c r="H24" s="33"/>
      <c r="I24" s="27" t="s">
        <v>27</v>
      </c>
      <c r="J24" s="25" t="str">
        <f>IF('Rekapitulace stavby'!AN20="","",'Rekapitulace stavby'!AN20)</f>
        <v/>
      </c>
      <c r="K24" s="33"/>
      <c r="L24" s="8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8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33</v>
      </c>
      <c r="E26" s="33"/>
      <c r="F26" s="33"/>
      <c r="G26" s="33"/>
      <c r="H26" s="33"/>
      <c r="I26" s="33"/>
      <c r="J26" s="33"/>
      <c r="K26" s="33"/>
      <c r="L26" s="8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87"/>
      <c r="B27" s="88"/>
      <c r="C27" s="87"/>
      <c r="D27" s="87"/>
      <c r="E27" s="302" t="s">
        <v>3</v>
      </c>
      <c r="F27" s="302"/>
      <c r="G27" s="302"/>
      <c r="H27" s="302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8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8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0" t="s">
        <v>35</v>
      </c>
      <c r="E30" s="33"/>
      <c r="F30" s="33"/>
      <c r="G30" s="33"/>
      <c r="H30" s="33"/>
      <c r="I30" s="33"/>
      <c r="J30" s="67">
        <f>ROUND(J99, 2)</f>
        <v>0</v>
      </c>
      <c r="K30" s="33"/>
      <c r="L30" s="8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8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8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1" t="s">
        <v>39</v>
      </c>
      <c r="E33" s="27" t="s">
        <v>40</v>
      </c>
      <c r="F33" s="92">
        <f>ROUND((SUM(BE99:BE307)),  2)</f>
        <v>0</v>
      </c>
      <c r="G33" s="33"/>
      <c r="H33" s="33"/>
      <c r="I33" s="93">
        <v>0.21</v>
      </c>
      <c r="J33" s="92">
        <f>ROUND(((SUM(BE99:BE307))*I33),  2)</f>
        <v>0</v>
      </c>
      <c r="K33" s="33"/>
      <c r="L33" s="8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41</v>
      </c>
      <c r="F34" s="92">
        <f>ROUND((SUM(BF99:BF307)),  2)</f>
        <v>0</v>
      </c>
      <c r="G34" s="33"/>
      <c r="H34" s="33"/>
      <c r="I34" s="93">
        <v>0.15</v>
      </c>
      <c r="J34" s="92">
        <f>ROUND(((SUM(BF99:BF307))*I34),  2)</f>
        <v>0</v>
      </c>
      <c r="K34" s="33"/>
      <c r="L34" s="8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42</v>
      </c>
      <c r="F35" s="92">
        <f>ROUND((SUM(BG99:BG307)),  2)</f>
        <v>0</v>
      </c>
      <c r="G35" s="33"/>
      <c r="H35" s="33"/>
      <c r="I35" s="93">
        <v>0.21</v>
      </c>
      <c r="J35" s="92">
        <f>0</f>
        <v>0</v>
      </c>
      <c r="K35" s="33"/>
      <c r="L35" s="8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43</v>
      </c>
      <c r="F36" s="92">
        <f>ROUND((SUM(BH99:BH307)),  2)</f>
        <v>0</v>
      </c>
      <c r="G36" s="33"/>
      <c r="H36" s="33"/>
      <c r="I36" s="93">
        <v>0.15</v>
      </c>
      <c r="J36" s="92">
        <f>0</f>
        <v>0</v>
      </c>
      <c r="K36" s="33"/>
      <c r="L36" s="8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44</v>
      </c>
      <c r="F37" s="92">
        <f>ROUND((SUM(BI99:BI307)),  2)</f>
        <v>0</v>
      </c>
      <c r="G37" s="33"/>
      <c r="H37" s="33"/>
      <c r="I37" s="93">
        <v>0</v>
      </c>
      <c r="J37" s="92">
        <f>0</f>
        <v>0</v>
      </c>
      <c r="K37" s="33"/>
      <c r="L37" s="8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8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4"/>
      <c r="D39" s="95" t="s">
        <v>45</v>
      </c>
      <c r="E39" s="56"/>
      <c r="F39" s="56"/>
      <c r="G39" s="96" t="s">
        <v>46</v>
      </c>
      <c r="H39" s="97" t="s">
        <v>47</v>
      </c>
      <c r="I39" s="56"/>
      <c r="J39" s="98">
        <f>SUM(J30:J37)</f>
        <v>0</v>
      </c>
      <c r="K39" s="99"/>
      <c r="L39" s="8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8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86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1" t="s">
        <v>83</v>
      </c>
      <c r="D45" s="33"/>
      <c r="E45" s="33"/>
      <c r="F45" s="33"/>
      <c r="G45" s="33"/>
      <c r="H45" s="33"/>
      <c r="I45" s="33"/>
      <c r="J45" s="33"/>
      <c r="K45" s="33"/>
      <c r="L45" s="86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86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7" t="s">
        <v>17</v>
      </c>
      <c r="D47" s="33"/>
      <c r="E47" s="33"/>
      <c r="F47" s="33"/>
      <c r="G47" s="33"/>
      <c r="H47" s="33"/>
      <c r="I47" s="33"/>
      <c r="J47" s="33"/>
      <c r="K47" s="33"/>
      <c r="L47" s="86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3"/>
      <c r="D48" s="33"/>
      <c r="E48" s="307" t="str">
        <f>E7</f>
        <v>Panský dům Uherský Brod - stavební úpravy obřadní síně a knihovny</v>
      </c>
      <c r="F48" s="308"/>
      <c r="G48" s="308"/>
      <c r="H48" s="308"/>
      <c r="I48" s="33"/>
      <c r="J48" s="33"/>
      <c r="K48" s="33"/>
      <c r="L48" s="86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7" t="s">
        <v>81</v>
      </c>
      <c r="D49" s="33"/>
      <c r="E49" s="33"/>
      <c r="F49" s="33"/>
      <c r="G49" s="33"/>
      <c r="H49" s="33"/>
      <c r="I49" s="33"/>
      <c r="J49" s="33"/>
      <c r="K49" s="33"/>
      <c r="L49" s="86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279" t="str">
        <f>E9</f>
        <v>22-05-S-II - Knihovna</v>
      </c>
      <c r="F50" s="306"/>
      <c r="G50" s="306"/>
      <c r="H50" s="306"/>
      <c r="I50" s="33"/>
      <c r="J50" s="33"/>
      <c r="K50" s="33"/>
      <c r="L50" s="86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86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7" t="s">
        <v>21</v>
      </c>
      <c r="D52" s="33"/>
      <c r="E52" s="33"/>
      <c r="F52" s="25" t="str">
        <f>F12</f>
        <v xml:space="preserve"> </v>
      </c>
      <c r="G52" s="33"/>
      <c r="H52" s="33"/>
      <c r="I52" s="27" t="s">
        <v>23</v>
      </c>
      <c r="J52" s="51" t="str">
        <f>IF(J12="","",J12)</f>
        <v>9. 9. 2022</v>
      </c>
      <c r="K52" s="33"/>
      <c r="L52" s="86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86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7" t="s">
        <v>25</v>
      </c>
      <c r="D54" s="33"/>
      <c r="E54" s="33"/>
      <c r="F54" s="25" t="str">
        <f>E15</f>
        <v>Město Uherský Brod, Masarykovo nám. 100, 688 01 Uherský Brod</v>
      </c>
      <c r="G54" s="33"/>
      <c r="H54" s="33"/>
      <c r="I54" s="27" t="s">
        <v>30</v>
      </c>
      <c r="J54" s="31" t="str">
        <f>E21</f>
        <v xml:space="preserve"> </v>
      </c>
      <c r="K54" s="33"/>
      <c r="L54" s="86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27" t="s">
        <v>32</v>
      </c>
      <c r="J55" s="31" t="str">
        <f>E24</f>
        <v xml:space="preserve"> </v>
      </c>
      <c r="K55" s="33"/>
      <c r="L55" s="86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86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0" t="s">
        <v>84</v>
      </c>
      <c r="D57" s="94"/>
      <c r="E57" s="94"/>
      <c r="F57" s="94"/>
      <c r="G57" s="94"/>
      <c r="H57" s="94"/>
      <c r="I57" s="94"/>
      <c r="J57" s="101" t="s">
        <v>85</v>
      </c>
      <c r="K57" s="94"/>
      <c r="L57" s="86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86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02" t="s">
        <v>67</v>
      </c>
      <c r="D59" s="33"/>
      <c r="E59" s="33"/>
      <c r="F59" s="33"/>
      <c r="G59" s="33"/>
      <c r="H59" s="33"/>
      <c r="I59" s="33"/>
      <c r="J59" s="67">
        <f>J99</f>
        <v>0</v>
      </c>
      <c r="K59" s="33"/>
      <c r="L59" s="86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7" t="s">
        <v>86</v>
      </c>
    </row>
    <row r="60" spans="1:47" s="9" customFormat="1" ht="24.95" customHeight="1">
      <c r="B60" s="103"/>
      <c r="D60" s="104" t="s">
        <v>87</v>
      </c>
      <c r="E60" s="105"/>
      <c r="F60" s="105"/>
      <c r="G60" s="105"/>
      <c r="H60" s="105"/>
      <c r="I60" s="105"/>
      <c r="J60" s="106">
        <f>J100</f>
        <v>0</v>
      </c>
      <c r="L60" s="103"/>
    </row>
    <row r="61" spans="1:47" s="10" customFormat="1" ht="19.899999999999999" customHeight="1">
      <c r="B61" s="107"/>
      <c r="D61" s="108" t="s">
        <v>88</v>
      </c>
      <c r="E61" s="109"/>
      <c r="F61" s="109"/>
      <c r="G61" s="109"/>
      <c r="H61" s="109"/>
      <c r="I61" s="109"/>
      <c r="J61" s="110">
        <f>J101</f>
        <v>0</v>
      </c>
      <c r="L61" s="107"/>
    </row>
    <row r="62" spans="1:47" s="10" customFormat="1" ht="19.899999999999999" customHeight="1">
      <c r="B62" s="107"/>
      <c r="D62" s="108" t="s">
        <v>89</v>
      </c>
      <c r="E62" s="109"/>
      <c r="F62" s="109"/>
      <c r="G62" s="109"/>
      <c r="H62" s="109"/>
      <c r="I62" s="109"/>
      <c r="J62" s="110">
        <f>J123</f>
        <v>0</v>
      </c>
      <c r="L62" s="107"/>
    </row>
    <row r="63" spans="1:47" s="10" customFormat="1" ht="19.899999999999999" customHeight="1">
      <c r="B63" s="107"/>
      <c r="D63" s="108" t="s">
        <v>90</v>
      </c>
      <c r="E63" s="109"/>
      <c r="F63" s="109"/>
      <c r="G63" s="109"/>
      <c r="H63" s="109"/>
      <c r="I63" s="109"/>
      <c r="J63" s="110">
        <f>J135</f>
        <v>0</v>
      </c>
      <c r="L63" s="107"/>
    </row>
    <row r="64" spans="1:47" s="10" customFormat="1" ht="19.899999999999999" customHeight="1">
      <c r="B64" s="107"/>
      <c r="D64" s="108" t="s">
        <v>91</v>
      </c>
      <c r="E64" s="109"/>
      <c r="F64" s="109"/>
      <c r="G64" s="109"/>
      <c r="H64" s="109"/>
      <c r="I64" s="109"/>
      <c r="J64" s="110">
        <f>J148</f>
        <v>0</v>
      </c>
      <c r="L64" s="107"/>
    </row>
    <row r="65" spans="1:31" s="9" customFormat="1" ht="24.95" customHeight="1">
      <c r="B65" s="103"/>
      <c r="D65" s="104" t="s">
        <v>92</v>
      </c>
      <c r="E65" s="105"/>
      <c r="F65" s="105"/>
      <c r="G65" s="105"/>
      <c r="H65" s="105"/>
      <c r="I65" s="105"/>
      <c r="J65" s="106">
        <f>J152</f>
        <v>0</v>
      </c>
      <c r="L65" s="103"/>
    </row>
    <row r="66" spans="1:31" s="10" customFormat="1" ht="19.899999999999999" customHeight="1">
      <c r="B66" s="107"/>
      <c r="D66" s="108" t="s">
        <v>93</v>
      </c>
      <c r="E66" s="109"/>
      <c r="F66" s="109"/>
      <c r="G66" s="109"/>
      <c r="H66" s="109"/>
      <c r="I66" s="109"/>
      <c r="J66" s="110">
        <f>J153</f>
        <v>0</v>
      </c>
      <c r="L66" s="107"/>
    </row>
    <row r="67" spans="1:31" s="10" customFormat="1" ht="19.899999999999999" customHeight="1">
      <c r="B67" s="107"/>
      <c r="D67" s="108" t="s">
        <v>94</v>
      </c>
      <c r="E67" s="109"/>
      <c r="F67" s="109"/>
      <c r="G67" s="109"/>
      <c r="H67" s="109"/>
      <c r="I67" s="109"/>
      <c r="J67" s="110">
        <f>J157</f>
        <v>0</v>
      </c>
      <c r="L67" s="107"/>
    </row>
    <row r="68" spans="1:31" s="10" customFormat="1" ht="19.899999999999999" customHeight="1">
      <c r="B68" s="107"/>
      <c r="D68" s="108" t="s">
        <v>95</v>
      </c>
      <c r="E68" s="109"/>
      <c r="F68" s="109"/>
      <c r="G68" s="109"/>
      <c r="H68" s="109"/>
      <c r="I68" s="109"/>
      <c r="J68" s="110">
        <f>J160</f>
        <v>0</v>
      </c>
      <c r="L68" s="107"/>
    </row>
    <row r="69" spans="1:31" s="10" customFormat="1" ht="19.899999999999999" customHeight="1">
      <c r="B69" s="107"/>
      <c r="D69" s="108" t="s">
        <v>96</v>
      </c>
      <c r="E69" s="109"/>
      <c r="F69" s="109"/>
      <c r="G69" s="109"/>
      <c r="H69" s="109"/>
      <c r="I69" s="109"/>
      <c r="J69" s="110">
        <f>J167</f>
        <v>0</v>
      </c>
      <c r="L69" s="107"/>
    </row>
    <row r="70" spans="1:31" s="10" customFormat="1" ht="19.899999999999999" customHeight="1">
      <c r="B70" s="107"/>
      <c r="D70" s="108" t="s">
        <v>97</v>
      </c>
      <c r="E70" s="109"/>
      <c r="F70" s="109"/>
      <c r="G70" s="109"/>
      <c r="H70" s="109"/>
      <c r="I70" s="109"/>
      <c r="J70" s="110">
        <f>J170</f>
        <v>0</v>
      </c>
      <c r="L70" s="107"/>
    </row>
    <row r="71" spans="1:31" s="10" customFormat="1" ht="19.899999999999999" customHeight="1">
      <c r="B71" s="107"/>
      <c r="D71" s="108" t="s">
        <v>98</v>
      </c>
      <c r="E71" s="109"/>
      <c r="F71" s="109"/>
      <c r="G71" s="109"/>
      <c r="H71" s="109"/>
      <c r="I71" s="109"/>
      <c r="J71" s="110">
        <f>J175</f>
        <v>0</v>
      </c>
      <c r="L71" s="107"/>
    </row>
    <row r="72" spans="1:31" s="10" customFormat="1" ht="19.899999999999999" customHeight="1">
      <c r="B72" s="107"/>
      <c r="D72" s="108" t="s">
        <v>99</v>
      </c>
      <c r="E72" s="109"/>
      <c r="F72" s="109"/>
      <c r="G72" s="109"/>
      <c r="H72" s="109"/>
      <c r="I72" s="109"/>
      <c r="J72" s="110">
        <f>J212</f>
        <v>0</v>
      </c>
      <c r="L72" s="107"/>
    </row>
    <row r="73" spans="1:31" s="10" customFormat="1" ht="19.899999999999999" customHeight="1">
      <c r="B73" s="107"/>
      <c r="D73" s="108" t="s">
        <v>100</v>
      </c>
      <c r="E73" s="109"/>
      <c r="F73" s="109"/>
      <c r="G73" s="109"/>
      <c r="H73" s="109"/>
      <c r="I73" s="109"/>
      <c r="J73" s="110">
        <f>J219</f>
        <v>0</v>
      </c>
      <c r="L73" s="107"/>
    </row>
    <row r="74" spans="1:31" s="10" customFormat="1" ht="19.899999999999999" customHeight="1">
      <c r="B74" s="107"/>
      <c r="D74" s="108" t="s">
        <v>101</v>
      </c>
      <c r="E74" s="109"/>
      <c r="F74" s="109"/>
      <c r="G74" s="109"/>
      <c r="H74" s="109"/>
      <c r="I74" s="109"/>
      <c r="J74" s="110">
        <f>J231</f>
        <v>0</v>
      </c>
      <c r="L74" s="107"/>
    </row>
    <row r="75" spans="1:31" s="10" customFormat="1" ht="19.899999999999999" customHeight="1">
      <c r="B75" s="107"/>
      <c r="D75" s="108" t="s">
        <v>102</v>
      </c>
      <c r="E75" s="109"/>
      <c r="F75" s="109"/>
      <c r="G75" s="109"/>
      <c r="H75" s="109"/>
      <c r="I75" s="109"/>
      <c r="J75" s="110">
        <f>J268</f>
        <v>0</v>
      </c>
      <c r="L75" s="107"/>
    </row>
    <row r="76" spans="1:31" s="9" customFormat="1" ht="24.95" customHeight="1">
      <c r="B76" s="103"/>
      <c r="D76" s="104" t="s">
        <v>103</v>
      </c>
      <c r="E76" s="105"/>
      <c r="F76" s="105"/>
      <c r="G76" s="105"/>
      <c r="H76" s="105"/>
      <c r="I76" s="105"/>
      <c r="J76" s="106">
        <f>J287</f>
        <v>0</v>
      </c>
      <c r="L76" s="103"/>
    </row>
    <row r="77" spans="1:31" s="10" customFormat="1" ht="19.899999999999999" customHeight="1">
      <c r="B77" s="107"/>
      <c r="D77" s="108" t="s">
        <v>104</v>
      </c>
      <c r="E77" s="109"/>
      <c r="F77" s="109"/>
      <c r="G77" s="109"/>
      <c r="H77" s="109"/>
      <c r="I77" s="109"/>
      <c r="J77" s="110">
        <f>J288</f>
        <v>0</v>
      </c>
      <c r="L77" s="107"/>
    </row>
    <row r="78" spans="1:31" s="10" customFormat="1" ht="19.899999999999999" customHeight="1">
      <c r="B78" s="107"/>
      <c r="D78" s="108" t="s">
        <v>105</v>
      </c>
      <c r="E78" s="109"/>
      <c r="F78" s="109"/>
      <c r="G78" s="109"/>
      <c r="H78" s="109"/>
      <c r="I78" s="109"/>
      <c r="J78" s="110">
        <f>J297</f>
        <v>0</v>
      </c>
      <c r="L78" s="107"/>
    </row>
    <row r="79" spans="1:31" s="10" customFormat="1" ht="19.899999999999999" customHeight="1">
      <c r="B79" s="107"/>
      <c r="D79" s="108" t="s">
        <v>106</v>
      </c>
      <c r="E79" s="109"/>
      <c r="F79" s="109"/>
      <c r="G79" s="109"/>
      <c r="H79" s="109"/>
      <c r="I79" s="109"/>
      <c r="J79" s="110">
        <f>J304</f>
        <v>0</v>
      </c>
      <c r="L79" s="107"/>
    </row>
    <row r="80" spans="1:31" s="2" customFormat="1" ht="21.75" customHeight="1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L80" s="86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31" s="2" customFormat="1" ht="6.95" customHeight="1">
      <c r="A81" s="33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8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5" spans="1:31" s="2" customFormat="1" ht="6.95" customHeight="1">
      <c r="A85" s="33"/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8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2" customFormat="1" ht="24.95" customHeight="1">
      <c r="A86" s="33"/>
      <c r="B86" s="34"/>
      <c r="C86" s="21" t="s">
        <v>107</v>
      </c>
      <c r="D86" s="33"/>
      <c r="E86" s="33"/>
      <c r="F86" s="33"/>
      <c r="G86" s="33"/>
      <c r="H86" s="33"/>
      <c r="I86" s="33"/>
      <c r="J86" s="33"/>
      <c r="K86" s="33"/>
      <c r="L86" s="8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31" s="2" customFormat="1" ht="6.95" customHeight="1">
      <c r="A87" s="33"/>
      <c r="B87" s="34"/>
      <c r="C87" s="33"/>
      <c r="D87" s="33"/>
      <c r="E87" s="33"/>
      <c r="F87" s="33"/>
      <c r="G87" s="33"/>
      <c r="H87" s="33"/>
      <c r="I87" s="33"/>
      <c r="J87" s="33"/>
      <c r="K87" s="33"/>
      <c r="L87" s="8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7" t="s">
        <v>17</v>
      </c>
      <c r="D88" s="33"/>
      <c r="E88" s="33"/>
      <c r="F88" s="33"/>
      <c r="G88" s="33"/>
      <c r="H88" s="33"/>
      <c r="I88" s="33"/>
      <c r="J88" s="33"/>
      <c r="K88" s="33"/>
      <c r="L88" s="86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26.25" customHeight="1">
      <c r="A89" s="33"/>
      <c r="B89" s="34"/>
      <c r="C89" s="33"/>
      <c r="D89" s="33"/>
      <c r="E89" s="307" t="str">
        <f>E7</f>
        <v>Panský dům Uherský Brod - stavební úpravy obřadní síně a knihovny</v>
      </c>
      <c r="F89" s="308"/>
      <c r="G89" s="308"/>
      <c r="H89" s="308"/>
      <c r="I89" s="33"/>
      <c r="J89" s="33"/>
      <c r="K89" s="33"/>
      <c r="L89" s="86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12" customHeight="1">
      <c r="A90" s="33"/>
      <c r="B90" s="34"/>
      <c r="C90" s="27" t="s">
        <v>81</v>
      </c>
      <c r="D90" s="33"/>
      <c r="E90" s="33"/>
      <c r="F90" s="33"/>
      <c r="G90" s="33"/>
      <c r="H90" s="33"/>
      <c r="I90" s="33"/>
      <c r="J90" s="33"/>
      <c r="K90" s="33"/>
      <c r="L90" s="86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6.5" customHeight="1">
      <c r="A91" s="33"/>
      <c r="B91" s="34"/>
      <c r="C91" s="33"/>
      <c r="D91" s="33"/>
      <c r="E91" s="279" t="str">
        <f>E9</f>
        <v>22-05-S-II - Knihovna</v>
      </c>
      <c r="F91" s="306"/>
      <c r="G91" s="306"/>
      <c r="H91" s="306"/>
      <c r="I91" s="33"/>
      <c r="J91" s="33"/>
      <c r="K91" s="33"/>
      <c r="L91" s="86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86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2" customHeight="1">
      <c r="A93" s="33"/>
      <c r="B93" s="34"/>
      <c r="C93" s="27" t="s">
        <v>21</v>
      </c>
      <c r="D93" s="33"/>
      <c r="E93" s="33"/>
      <c r="F93" s="25" t="str">
        <f>F12</f>
        <v xml:space="preserve"> </v>
      </c>
      <c r="G93" s="33"/>
      <c r="H93" s="33"/>
      <c r="I93" s="27" t="s">
        <v>23</v>
      </c>
      <c r="J93" s="51" t="str">
        <f>IF(J12="","",J12)</f>
        <v>9. 9. 2022</v>
      </c>
      <c r="K93" s="33"/>
      <c r="L93" s="86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6.95" customHeight="1">
      <c r="A94" s="33"/>
      <c r="B94" s="34"/>
      <c r="C94" s="33"/>
      <c r="D94" s="33"/>
      <c r="E94" s="33"/>
      <c r="F94" s="33"/>
      <c r="G94" s="33"/>
      <c r="H94" s="33"/>
      <c r="I94" s="33"/>
      <c r="J94" s="33"/>
      <c r="K94" s="33"/>
      <c r="L94" s="86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5.2" customHeight="1">
      <c r="A95" s="33"/>
      <c r="B95" s="34"/>
      <c r="C95" s="27" t="s">
        <v>25</v>
      </c>
      <c r="D95" s="33"/>
      <c r="E95" s="33"/>
      <c r="F95" s="25" t="str">
        <f>E15</f>
        <v>Město Uherský Brod, Masarykovo nám. 100, 688 01 Uherský Brod</v>
      </c>
      <c r="G95" s="33"/>
      <c r="H95" s="33"/>
      <c r="I95" s="27" t="s">
        <v>30</v>
      </c>
      <c r="J95" s="31" t="str">
        <f>E21</f>
        <v xml:space="preserve"> </v>
      </c>
      <c r="K95" s="33"/>
      <c r="L95" s="86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15.2" customHeight="1">
      <c r="A96" s="33"/>
      <c r="B96" s="34"/>
      <c r="C96" s="27" t="s">
        <v>28</v>
      </c>
      <c r="D96" s="33"/>
      <c r="E96" s="33"/>
      <c r="F96" s="25" t="str">
        <f>IF(E18="","",E18)</f>
        <v>Vyplň údaj</v>
      </c>
      <c r="G96" s="33"/>
      <c r="H96" s="33"/>
      <c r="I96" s="27" t="s">
        <v>32</v>
      </c>
      <c r="J96" s="31" t="str">
        <f>E24</f>
        <v xml:space="preserve"> </v>
      </c>
      <c r="K96" s="33"/>
      <c r="L96" s="86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86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11" customFormat="1" ht="29.25" customHeight="1">
      <c r="A98" s="111"/>
      <c r="B98" s="112"/>
      <c r="C98" s="113" t="s">
        <v>108</v>
      </c>
      <c r="D98" s="114" t="s">
        <v>54</v>
      </c>
      <c r="E98" s="114" t="s">
        <v>50</v>
      </c>
      <c r="F98" s="114" t="s">
        <v>51</v>
      </c>
      <c r="G98" s="114" t="s">
        <v>109</v>
      </c>
      <c r="H98" s="114" t="s">
        <v>110</v>
      </c>
      <c r="I98" s="114" t="s">
        <v>111</v>
      </c>
      <c r="J98" s="114" t="s">
        <v>85</v>
      </c>
      <c r="K98" s="115" t="s">
        <v>112</v>
      </c>
      <c r="L98" s="116"/>
      <c r="M98" s="58" t="s">
        <v>3</v>
      </c>
      <c r="N98" s="59" t="s">
        <v>39</v>
      </c>
      <c r="O98" s="59" t="s">
        <v>113</v>
      </c>
      <c r="P98" s="59" t="s">
        <v>114</v>
      </c>
      <c r="Q98" s="59" t="s">
        <v>115</v>
      </c>
      <c r="R98" s="59" t="s">
        <v>116</v>
      </c>
      <c r="S98" s="59" t="s">
        <v>117</v>
      </c>
      <c r="T98" s="60" t="s">
        <v>118</v>
      </c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</row>
    <row r="99" spans="1:65" s="2" customFormat="1" ht="22.9" customHeight="1">
      <c r="A99" s="33"/>
      <c r="B99" s="34"/>
      <c r="C99" s="65" t="s">
        <v>119</v>
      </c>
      <c r="D99" s="33"/>
      <c r="E99" s="33"/>
      <c r="F99" s="33"/>
      <c r="G99" s="33"/>
      <c r="H99" s="33"/>
      <c r="I99" s="33"/>
      <c r="J99" s="117">
        <f>BK99</f>
        <v>0</v>
      </c>
      <c r="K99" s="33"/>
      <c r="L99" s="34"/>
      <c r="M99" s="61"/>
      <c r="N99" s="52"/>
      <c r="O99" s="62"/>
      <c r="P99" s="118">
        <f>P100+P152+P287</f>
        <v>0</v>
      </c>
      <c r="Q99" s="62"/>
      <c r="R99" s="118">
        <f>R100+R152+R287</f>
        <v>43.381960550000009</v>
      </c>
      <c r="S99" s="62"/>
      <c r="T99" s="119">
        <f>T100+T152+T287</f>
        <v>32.539686999999994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7" t="s">
        <v>68</v>
      </c>
      <c r="AU99" s="17" t="s">
        <v>86</v>
      </c>
      <c r="BK99" s="120">
        <f>BK100+BK152+BK287</f>
        <v>0</v>
      </c>
    </row>
    <row r="100" spans="1:65" s="12" customFormat="1" ht="25.9" customHeight="1">
      <c r="B100" s="121"/>
      <c r="D100" s="122" t="s">
        <v>68</v>
      </c>
      <c r="E100" s="123" t="s">
        <v>120</v>
      </c>
      <c r="F100" s="123" t="s">
        <v>121</v>
      </c>
      <c r="I100" s="124"/>
      <c r="J100" s="125">
        <f>BK100</f>
        <v>0</v>
      </c>
      <c r="L100" s="121"/>
      <c r="M100" s="126"/>
      <c r="N100" s="127"/>
      <c r="O100" s="127"/>
      <c r="P100" s="128">
        <f>P101+P123+P135+P148</f>
        <v>0</v>
      </c>
      <c r="Q100" s="127"/>
      <c r="R100" s="128">
        <f>R101+R123+R135+R148</f>
        <v>34.163697000000006</v>
      </c>
      <c r="S100" s="127"/>
      <c r="T100" s="129">
        <f>T101+T123+T135+T148</f>
        <v>1.2616100000000001</v>
      </c>
      <c r="AR100" s="122" t="s">
        <v>77</v>
      </c>
      <c r="AT100" s="130" t="s">
        <v>68</v>
      </c>
      <c r="AU100" s="130" t="s">
        <v>69</v>
      </c>
      <c r="AY100" s="122" t="s">
        <v>122</v>
      </c>
      <c r="BK100" s="131">
        <f>BK101+BK123+BK135+BK148</f>
        <v>0</v>
      </c>
    </row>
    <row r="101" spans="1:65" s="12" customFormat="1" ht="22.9" customHeight="1">
      <c r="B101" s="121"/>
      <c r="D101" s="122" t="s">
        <v>68</v>
      </c>
      <c r="E101" s="132" t="s">
        <v>123</v>
      </c>
      <c r="F101" s="132" t="s">
        <v>124</v>
      </c>
      <c r="I101" s="124"/>
      <c r="J101" s="133">
        <f>BK101</f>
        <v>0</v>
      </c>
      <c r="L101" s="121"/>
      <c r="M101" s="126"/>
      <c r="N101" s="127"/>
      <c r="O101" s="127"/>
      <c r="P101" s="128">
        <f>SUM(P102:P122)</f>
        <v>0</v>
      </c>
      <c r="Q101" s="127"/>
      <c r="R101" s="128">
        <f>SUM(R102:R122)</f>
        <v>34.041337000000006</v>
      </c>
      <c r="S101" s="127"/>
      <c r="T101" s="129">
        <f>SUM(T102:T122)</f>
        <v>0.75910999999999995</v>
      </c>
      <c r="AR101" s="122" t="s">
        <v>77</v>
      </c>
      <c r="AT101" s="130" t="s">
        <v>68</v>
      </c>
      <c r="AU101" s="130" t="s">
        <v>77</v>
      </c>
      <c r="AY101" s="122" t="s">
        <v>122</v>
      </c>
      <c r="BK101" s="131">
        <f>SUM(BK102:BK122)</f>
        <v>0</v>
      </c>
    </row>
    <row r="102" spans="1:65" s="2" customFormat="1" ht="24.2" customHeight="1">
      <c r="A102" s="33"/>
      <c r="B102" s="134"/>
      <c r="C102" s="135" t="s">
        <v>77</v>
      </c>
      <c r="D102" s="135" t="s">
        <v>125</v>
      </c>
      <c r="E102" s="136" t="s">
        <v>126</v>
      </c>
      <c r="F102" s="137" t="s">
        <v>127</v>
      </c>
      <c r="G102" s="138" t="s">
        <v>128</v>
      </c>
      <c r="H102" s="139">
        <v>1</v>
      </c>
      <c r="I102" s="140"/>
      <c r="J102" s="141">
        <f>ROUND(I102*H102,2)</f>
        <v>0</v>
      </c>
      <c r="K102" s="137" t="s">
        <v>129</v>
      </c>
      <c r="L102" s="34"/>
      <c r="M102" s="142" t="s">
        <v>3</v>
      </c>
      <c r="N102" s="143" t="s">
        <v>40</v>
      </c>
      <c r="O102" s="54"/>
      <c r="P102" s="144">
        <f>O102*H102</f>
        <v>0</v>
      </c>
      <c r="Q102" s="144">
        <v>0</v>
      </c>
      <c r="R102" s="144">
        <f>Q102*H102</f>
        <v>0</v>
      </c>
      <c r="S102" s="144">
        <v>0</v>
      </c>
      <c r="T102" s="14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46" t="s">
        <v>130</v>
      </c>
      <c r="AT102" s="146" t="s">
        <v>125</v>
      </c>
      <c r="AU102" s="146" t="s">
        <v>79</v>
      </c>
      <c r="AY102" s="17" t="s">
        <v>122</v>
      </c>
      <c r="BE102" s="147">
        <f>IF(N102="základní",J102,0)</f>
        <v>0</v>
      </c>
      <c r="BF102" s="147">
        <f>IF(N102="snížená",J102,0)</f>
        <v>0</v>
      </c>
      <c r="BG102" s="147">
        <f>IF(N102="zákl. přenesená",J102,0)</f>
        <v>0</v>
      </c>
      <c r="BH102" s="147">
        <f>IF(N102="sníž. přenesená",J102,0)</f>
        <v>0</v>
      </c>
      <c r="BI102" s="147">
        <f>IF(N102="nulová",J102,0)</f>
        <v>0</v>
      </c>
      <c r="BJ102" s="17" t="s">
        <v>77</v>
      </c>
      <c r="BK102" s="147">
        <f>ROUND(I102*H102,2)</f>
        <v>0</v>
      </c>
      <c r="BL102" s="17" t="s">
        <v>130</v>
      </c>
      <c r="BM102" s="146" t="s">
        <v>131</v>
      </c>
    </row>
    <row r="103" spans="1:65" s="2" customFormat="1" ht="19.5">
      <c r="A103" s="33"/>
      <c r="B103" s="34"/>
      <c r="C103" s="33"/>
      <c r="D103" s="148" t="s">
        <v>132</v>
      </c>
      <c r="E103" s="33"/>
      <c r="F103" s="149" t="s">
        <v>127</v>
      </c>
      <c r="G103" s="33"/>
      <c r="H103" s="33"/>
      <c r="I103" s="150"/>
      <c r="J103" s="33"/>
      <c r="K103" s="33"/>
      <c r="L103" s="34"/>
      <c r="M103" s="151"/>
      <c r="N103" s="152"/>
      <c r="O103" s="54"/>
      <c r="P103" s="54"/>
      <c r="Q103" s="54"/>
      <c r="R103" s="54"/>
      <c r="S103" s="54"/>
      <c r="T103" s="55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7" t="s">
        <v>132</v>
      </c>
      <c r="AU103" s="17" t="s">
        <v>79</v>
      </c>
    </row>
    <row r="104" spans="1:65" s="2" customFormat="1">
      <c r="A104" s="33"/>
      <c r="B104" s="34"/>
      <c r="C104" s="33"/>
      <c r="D104" s="153" t="s">
        <v>133</v>
      </c>
      <c r="E104" s="33"/>
      <c r="F104" s="154" t="s">
        <v>134</v>
      </c>
      <c r="G104" s="33"/>
      <c r="H104" s="33"/>
      <c r="I104" s="150"/>
      <c r="J104" s="33"/>
      <c r="K104" s="33"/>
      <c r="L104" s="34"/>
      <c r="M104" s="151"/>
      <c r="N104" s="152"/>
      <c r="O104" s="54"/>
      <c r="P104" s="54"/>
      <c r="Q104" s="54"/>
      <c r="R104" s="54"/>
      <c r="S104" s="54"/>
      <c r="T104" s="55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7" t="s">
        <v>133</v>
      </c>
      <c r="AU104" s="17" t="s">
        <v>79</v>
      </c>
    </row>
    <row r="105" spans="1:65" s="2" customFormat="1" ht="37.9" customHeight="1">
      <c r="A105" s="33"/>
      <c r="B105" s="134"/>
      <c r="C105" s="135" t="s">
        <v>79</v>
      </c>
      <c r="D105" s="135" t="s">
        <v>125</v>
      </c>
      <c r="E105" s="136" t="s">
        <v>135</v>
      </c>
      <c r="F105" s="137" t="s">
        <v>136</v>
      </c>
      <c r="G105" s="138" t="s">
        <v>137</v>
      </c>
      <c r="H105" s="139">
        <v>411.06700000000001</v>
      </c>
      <c r="I105" s="140"/>
      <c r="J105" s="141">
        <f>ROUND(I105*H105,2)</f>
        <v>0</v>
      </c>
      <c r="K105" s="137" t="s">
        <v>129</v>
      </c>
      <c r="L105" s="34"/>
      <c r="M105" s="142" t="s">
        <v>3</v>
      </c>
      <c r="N105" s="143" t="s">
        <v>40</v>
      </c>
      <c r="O105" s="54"/>
      <c r="P105" s="144">
        <f>O105*H105</f>
        <v>0</v>
      </c>
      <c r="Q105" s="144">
        <v>2.1000000000000001E-2</v>
      </c>
      <c r="R105" s="144">
        <f>Q105*H105</f>
        <v>8.6324070000000006</v>
      </c>
      <c r="S105" s="144">
        <v>0</v>
      </c>
      <c r="T105" s="14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46" t="s">
        <v>138</v>
      </c>
      <c r="AT105" s="146" t="s">
        <v>125</v>
      </c>
      <c r="AU105" s="146" t="s">
        <v>79</v>
      </c>
      <c r="AY105" s="17" t="s">
        <v>122</v>
      </c>
      <c r="BE105" s="147">
        <f>IF(N105="základní",J105,0)</f>
        <v>0</v>
      </c>
      <c r="BF105" s="147">
        <f>IF(N105="snížená",J105,0)</f>
        <v>0</v>
      </c>
      <c r="BG105" s="147">
        <f>IF(N105="zákl. přenesená",J105,0)</f>
        <v>0</v>
      </c>
      <c r="BH105" s="147">
        <f>IF(N105="sníž. přenesená",J105,0)</f>
        <v>0</v>
      </c>
      <c r="BI105" s="147">
        <f>IF(N105="nulová",J105,0)</f>
        <v>0</v>
      </c>
      <c r="BJ105" s="17" t="s">
        <v>77</v>
      </c>
      <c r="BK105" s="147">
        <f>ROUND(I105*H105,2)</f>
        <v>0</v>
      </c>
      <c r="BL105" s="17" t="s">
        <v>138</v>
      </c>
      <c r="BM105" s="146" t="s">
        <v>139</v>
      </c>
    </row>
    <row r="106" spans="1:65" s="2" customFormat="1" ht="29.25">
      <c r="A106" s="33"/>
      <c r="B106" s="34"/>
      <c r="C106" s="33"/>
      <c r="D106" s="148" t="s">
        <v>132</v>
      </c>
      <c r="E106" s="33"/>
      <c r="F106" s="149" t="s">
        <v>140</v>
      </c>
      <c r="G106" s="33"/>
      <c r="H106" s="33"/>
      <c r="I106" s="150"/>
      <c r="J106" s="33"/>
      <c r="K106" s="33"/>
      <c r="L106" s="34"/>
      <c r="M106" s="151"/>
      <c r="N106" s="152"/>
      <c r="O106" s="54"/>
      <c r="P106" s="54"/>
      <c r="Q106" s="54"/>
      <c r="R106" s="54"/>
      <c r="S106" s="54"/>
      <c r="T106" s="55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7" t="s">
        <v>132</v>
      </c>
      <c r="AU106" s="17" t="s">
        <v>79</v>
      </c>
    </row>
    <row r="107" spans="1:65" s="2" customFormat="1">
      <c r="A107" s="33"/>
      <c r="B107" s="34"/>
      <c r="C107" s="33"/>
      <c r="D107" s="153" t="s">
        <v>133</v>
      </c>
      <c r="E107" s="33"/>
      <c r="F107" s="154" t="s">
        <v>141</v>
      </c>
      <c r="G107" s="33"/>
      <c r="H107" s="33"/>
      <c r="I107" s="150"/>
      <c r="J107" s="33"/>
      <c r="K107" s="33"/>
      <c r="L107" s="34"/>
      <c r="M107" s="151"/>
      <c r="N107" s="152"/>
      <c r="O107" s="54"/>
      <c r="P107" s="54"/>
      <c r="Q107" s="54"/>
      <c r="R107" s="54"/>
      <c r="S107" s="54"/>
      <c r="T107" s="55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7" t="s">
        <v>133</v>
      </c>
      <c r="AU107" s="17" t="s">
        <v>79</v>
      </c>
    </row>
    <row r="108" spans="1:65" s="2" customFormat="1" ht="37.9" customHeight="1">
      <c r="A108" s="33"/>
      <c r="B108" s="134"/>
      <c r="C108" s="135" t="s">
        <v>142</v>
      </c>
      <c r="D108" s="135" t="s">
        <v>125</v>
      </c>
      <c r="E108" s="136" t="s">
        <v>143</v>
      </c>
      <c r="F108" s="137" t="s">
        <v>144</v>
      </c>
      <c r="G108" s="138" t="s">
        <v>137</v>
      </c>
      <c r="H108" s="139">
        <v>697.41300000000001</v>
      </c>
      <c r="I108" s="140"/>
      <c r="J108" s="141">
        <f>ROUND(I108*H108,2)</f>
        <v>0</v>
      </c>
      <c r="K108" s="137" t="s">
        <v>129</v>
      </c>
      <c r="L108" s="34"/>
      <c r="M108" s="142" t="s">
        <v>3</v>
      </c>
      <c r="N108" s="143" t="s">
        <v>40</v>
      </c>
      <c r="O108" s="54"/>
      <c r="P108" s="144">
        <f>O108*H108</f>
        <v>0</v>
      </c>
      <c r="Q108" s="144">
        <v>3.2300000000000002E-2</v>
      </c>
      <c r="R108" s="144">
        <f>Q108*H108</f>
        <v>22.526439900000003</v>
      </c>
      <c r="S108" s="144">
        <v>0</v>
      </c>
      <c r="T108" s="145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46" t="s">
        <v>138</v>
      </c>
      <c r="AT108" s="146" t="s">
        <v>125</v>
      </c>
      <c r="AU108" s="146" t="s">
        <v>79</v>
      </c>
      <c r="AY108" s="17" t="s">
        <v>122</v>
      </c>
      <c r="BE108" s="147">
        <f>IF(N108="základní",J108,0)</f>
        <v>0</v>
      </c>
      <c r="BF108" s="147">
        <f>IF(N108="snížená",J108,0)</f>
        <v>0</v>
      </c>
      <c r="BG108" s="147">
        <f>IF(N108="zákl. přenesená",J108,0)</f>
        <v>0</v>
      </c>
      <c r="BH108" s="147">
        <f>IF(N108="sníž. přenesená",J108,0)</f>
        <v>0</v>
      </c>
      <c r="BI108" s="147">
        <f>IF(N108="nulová",J108,0)</f>
        <v>0</v>
      </c>
      <c r="BJ108" s="17" t="s">
        <v>77</v>
      </c>
      <c r="BK108" s="147">
        <f>ROUND(I108*H108,2)</f>
        <v>0</v>
      </c>
      <c r="BL108" s="17" t="s">
        <v>138</v>
      </c>
      <c r="BM108" s="146" t="s">
        <v>145</v>
      </c>
    </row>
    <row r="109" spans="1:65" s="2" customFormat="1" ht="29.25">
      <c r="A109" s="33"/>
      <c r="B109" s="34"/>
      <c r="C109" s="33"/>
      <c r="D109" s="148" t="s">
        <v>132</v>
      </c>
      <c r="E109" s="33"/>
      <c r="F109" s="149" t="s">
        <v>146</v>
      </c>
      <c r="G109" s="33"/>
      <c r="H109" s="33"/>
      <c r="I109" s="150"/>
      <c r="J109" s="33"/>
      <c r="K109" s="33"/>
      <c r="L109" s="34"/>
      <c r="M109" s="151"/>
      <c r="N109" s="152"/>
      <c r="O109" s="54"/>
      <c r="P109" s="54"/>
      <c r="Q109" s="54"/>
      <c r="R109" s="54"/>
      <c r="S109" s="54"/>
      <c r="T109" s="55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7" t="s">
        <v>132</v>
      </c>
      <c r="AU109" s="17" t="s">
        <v>79</v>
      </c>
    </row>
    <row r="110" spans="1:65" s="2" customFormat="1">
      <c r="A110" s="33"/>
      <c r="B110" s="34"/>
      <c r="C110" s="33"/>
      <c r="D110" s="153" t="s">
        <v>133</v>
      </c>
      <c r="E110" s="33"/>
      <c r="F110" s="154" t="s">
        <v>147</v>
      </c>
      <c r="G110" s="33"/>
      <c r="H110" s="33"/>
      <c r="I110" s="150"/>
      <c r="J110" s="33"/>
      <c r="K110" s="33"/>
      <c r="L110" s="34"/>
      <c r="M110" s="151"/>
      <c r="N110" s="152"/>
      <c r="O110" s="54"/>
      <c r="P110" s="54"/>
      <c r="Q110" s="54"/>
      <c r="R110" s="54"/>
      <c r="S110" s="54"/>
      <c r="T110" s="55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7" t="s">
        <v>133</v>
      </c>
      <c r="AU110" s="17" t="s">
        <v>79</v>
      </c>
    </row>
    <row r="111" spans="1:65" s="13" customFormat="1" ht="33.75">
      <c r="B111" s="155"/>
      <c r="D111" s="148" t="s">
        <v>148</v>
      </c>
      <c r="E111" s="156" t="s">
        <v>3</v>
      </c>
      <c r="F111" s="157" t="s">
        <v>149</v>
      </c>
      <c r="H111" s="158">
        <v>740.16300000000001</v>
      </c>
      <c r="I111" s="159"/>
      <c r="L111" s="155"/>
      <c r="M111" s="160"/>
      <c r="N111" s="161"/>
      <c r="O111" s="161"/>
      <c r="P111" s="161"/>
      <c r="Q111" s="161"/>
      <c r="R111" s="161"/>
      <c r="S111" s="161"/>
      <c r="T111" s="162"/>
      <c r="AT111" s="156" t="s">
        <v>148</v>
      </c>
      <c r="AU111" s="156" t="s">
        <v>79</v>
      </c>
      <c r="AV111" s="13" t="s">
        <v>79</v>
      </c>
      <c r="AW111" s="13" t="s">
        <v>31</v>
      </c>
      <c r="AX111" s="13" t="s">
        <v>69</v>
      </c>
      <c r="AY111" s="156" t="s">
        <v>122</v>
      </c>
    </row>
    <row r="112" spans="1:65" s="13" customFormat="1">
      <c r="B112" s="155"/>
      <c r="D112" s="148" t="s">
        <v>148</v>
      </c>
      <c r="E112" s="156" t="s">
        <v>3</v>
      </c>
      <c r="F112" s="157" t="s">
        <v>150</v>
      </c>
      <c r="H112" s="158">
        <v>-42.75</v>
      </c>
      <c r="I112" s="159"/>
      <c r="L112" s="155"/>
      <c r="M112" s="160"/>
      <c r="N112" s="161"/>
      <c r="O112" s="161"/>
      <c r="P112" s="161"/>
      <c r="Q112" s="161"/>
      <c r="R112" s="161"/>
      <c r="S112" s="161"/>
      <c r="T112" s="162"/>
      <c r="AT112" s="156" t="s">
        <v>148</v>
      </c>
      <c r="AU112" s="156" t="s">
        <v>79</v>
      </c>
      <c r="AV112" s="13" t="s">
        <v>79</v>
      </c>
      <c r="AW112" s="13" t="s">
        <v>31</v>
      </c>
      <c r="AX112" s="13" t="s">
        <v>69</v>
      </c>
      <c r="AY112" s="156" t="s">
        <v>122</v>
      </c>
    </row>
    <row r="113" spans="1:65" s="14" customFormat="1">
      <c r="B113" s="163"/>
      <c r="D113" s="148" t="s">
        <v>148</v>
      </c>
      <c r="E113" s="164" t="s">
        <v>3</v>
      </c>
      <c r="F113" s="165" t="s">
        <v>151</v>
      </c>
      <c r="H113" s="166">
        <v>697.41300000000001</v>
      </c>
      <c r="I113" s="167"/>
      <c r="L113" s="163"/>
      <c r="M113" s="168"/>
      <c r="N113" s="169"/>
      <c r="O113" s="169"/>
      <c r="P113" s="169"/>
      <c r="Q113" s="169"/>
      <c r="R113" s="169"/>
      <c r="S113" s="169"/>
      <c r="T113" s="170"/>
      <c r="AT113" s="164" t="s">
        <v>148</v>
      </c>
      <c r="AU113" s="164" t="s">
        <v>79</v>
      </c>
      <c r="AV113" s="14" t="s">
        <v>138</v>
      </c>
      <c r="AW113" s="14" t="s">
        <v>31</v>
      </c>
      <c r="AX113" s="14" t="s">
        <v>77</v>
      </c>
      <c r="AY113" s="164" t="s">
        <v>122</v>
      </c>
    </row>
    <row r="114" spans="1:65" s="2" customFormat="1" ht="21.75" customHeight="1">
      <c r="A114" s="33"/>
      <c r="B114" s="134"/>
      <c r="C114" s="135" t="s">
        <v>138</v>
      </c>
      <c r="D114" s="135" t="s">
        <v>125</v>
      </c>
      <c r="E114" s="136" t="s">
        <v>152</v>
      </c>
      <c r="F114" s="137" t="s">
        <v>153</v>
      </c>
      <c r="G114" s="138" t="s">
        <v>137</v>
      </c>
      <c r="H114" s="139">
        <v>58.5</v>
      </c>
      <c r="I114" s="140"/>
      <c r="J114" s="141">
        <f>ROUND(I114*H114,2)</f>
        <v>0</v>
      </c>
      <c r="K114" s="137" t="s">
        <v>129</v>
      </c>
      <c r="L114" s="34"/>
      <c r="M114" s="142" t="s">
        <v>3</v>
      </c>
      <c r="N114" s="143" t="s">
        <v>40</v>
      </c>
      <c r="O114" s="54"/>
      <c r="P114" s="144">
        <f>O114*H114</f>
        <v>0</v>
      </c>
      <c r="Q114" s="144">
        <v>0.04</v>
      </c>
      <c r="R114" s="144">
        <f>Q114*H114</f>
        <v>2.34</v>
      </c>
      <c r="S114" s="144">
        <v>0</v>
      </c>
      <c r="T114" s="14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46" t="s">
        <v>138</v>
      </c>
      <c r="AT114" s="146" t="s">
        <v>125</v>
      </c>
      <c r="AU114" s="146" t="s">
        <v>79</v>
      </c>
      <c r="AY114" s="17" t="s">
        <v>122</v>
      </c>
      <c r="BE114" s="147">
        <f>IF(N114="základní",J114,0)</f>
        <v>0</v>
      </c>
      <c r="BF114" s="147">
        <f>IF(N114="snížená",J114,0)</f>
        <v>0</v>
      </c>
      <c r="BG114" s="147">
        <f>IF(N114="zákl. přenesená",J114,0)</f>
        <v>0</v>
      </c>
      <c r="BH114" s="147">
        <f>IF(N114="sníž. přenesená",J114,0)</f>
        <v>0</v>
      </c>
      <c r="BI114" s="147">
        <f>IF(N114="nulová",J114,0)</f>
        <v>0</v>
      </c>
      <c r="BJ114" s="17" t="s">
        <v>77</v>
      </c>
      <c r="BK114" s="147">
        <f>ROUND(I114*H114,2)</f>
        <v>0</v>
      </c>
      <c r="BL114" s="17" t="s">
        <v>138</v>
      </c>
      <c r="BM114" s="146" t="s">
        <v>154</v>
      </c>
    </row>
    <row r="115" spans="1:65" s="2" customFormat="1">
      <c r="A115" s="33"/>
      <c r="B115" s="34"/>
      <c r="C115" s="33"/>
      <c r="D115" s="148" t="s">
        <v>132</v>
      </c>
      <c r="E115" s="33"/>
      <c r="F115" s="149" t="s">
        <v>155</v>
      </c>
      <c r="G115" s="33"/>
      <c r="H115" s="33"/>
      <c r="I115" s="150"/>
      <c r="J115" s="33"/>
      <c r="K115" s="33"/>
      <c r="L115" s="34"/>
      <c r="M115" s="151"/>
      <c r="N115" s="152"/>
      <c r="O115" s="54"/>
      <c r="P115" s="54"/>
      <c r="Q115" s="54"/>
      <c r="R115" s="54"/>
      <c r="S115" s="54"/>
      <c r="T115" s="55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7" t="s">
        <v>132</v>
      </c>
      <c r="AU115" s="17" t="s">
        <v>79</v>
      </c>
    </row>
    <row r="116" spans="1:65" s="2" customFormat="1">
      <c r="A116" s="33"/>
      <c r="B116" s="34"/>
      <c r="C116" s="33"/>
      <c r="D116" s="153" t="s">
        <v>133</v>
      </c>
      <c r="E116" s="33"/>
      <c r="F116" s="154" t="s">
        <v>156</v>
      </c>
      <c r="G116" s="33"/>
      <c r="H116" s="33"/>
      <c r="I116" s="150"/>
      <c r="J116" s="33"/>
      <c r="K116" s="33"/>
      <c r="L116" s="34"/>
      <c r="M116" s="151"/>
      <c r="N116" s="152"/>
      <c r="O116" s="54"/>
      <c r="P116" s="54"/>
      <c r="Q116" s="54"/>
      <c r="R116" s="54"/>
      <c r="S116" s="54"/>
      <c r="T116" s="55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7" t="s">
        <v>133</v>
      </c>
      <c r="AU116" s="17" t="s">
        <v>79</v>
      </c>
    </row>
    <row r="117" spans="1:65" s="2" customFormat="1" ht="24.2" customHeight="1">
      <c r="A117" s="33"/>
      <c r="B117" s="134"/>
      <c r="C117" s="135" t="s">
        <v>157</v>
      </c>
      <c r="D117" s="135" t="s">
        <v>125</v>
      </c>
      <c r="E117" s="136" t="s">
        <v>158</v>
      </c>
      <c r="F117" s="137" t="s">
        <v>159</v>
      </c>
      <c r="G117" s="138" t="s">
        <v>137</v>
      </c>
      <c r="H117" s="139">
        <v>16.63</v>
      </c>
      <c r="I117" s="140"/>
      <c r="J117" s="141">
        <f>ROUND(I117*H117,2)</f>
        <v>0</v>
      </c>
      <c r="K117" s="137" t="s">
        <v>129</v>
      </c>
      <c r="L117" s="34"/>
      <c r="M117" s="142" t="s">
        <v>3</v>
      </c>
      <c r="N117" s="143" t="s">
        <v>40</v>
      </c>
      <c r="O117" s="54"/>
      <c r="P117" s="144">
        <f>O117*H117</f>
        <v>0</v>
      </c>
      <c r="Q117" s="144">
        <v>3.1669999999999997E-2</v>
      </c>
      <c r="R117" s="144">
        <f>Q117*H117</f>
        <v>0.52667209999999987</v>
      </c>
      <c r="S117" s="144">
        <v>3.6999999999999998E-2</v>
      </c>
      <c r="T117" s="145">
        <f>S117*H117</f>
        <v>0.61530999999999991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46" t="s">
        <v>138</v>
      </c>
      <c r="AT117" s="146" t="s">
        <v>125</v>
      </c>
      <c r="AU117" s="146" t="s">
        <v>79</v>
      </c>
      <c r="AY117" s="17" t="s">
        <v>122</v>
      </c>
      <c r="BE117" s="147">
        <f>IF(N117="základní",J117,0)</f>
        <v>0</v>
      </c>
      <c r="BF117" s="147">
        <f>IF(N117="snížená",J117,0)</f>
        <v>0</v>
      </c>
      <c r="BG117" s="147">
        <f>IF(N117="zákl. přenesená",J117,0)</f>
        <v>0</v>
      </c>
      <c r="BH117" s="147">
        <f>IF(N117="sníž. přenesená",J117,0)</f>
        <v>0</v>
      </c>
      <c r="BI117" s="147">
        <f>IF(N117="nulová",J117,0)</f>
        <v>0</v>
      </c>
      <c r="BJ117" s="17" t="s">
        <v>77</v>
      </c>
      <c r="BK117" s="147">
        <f>ROUND(I117*H117,2)</f>
        <v>0</v>
      </c>
      <c r="BL117" s="17" t="s">
        <v>138</v>
      </c>
      <c r="BM117" s="146" t="s">
        <v>160</v>
      </c>
    </row>
    <row r="118" spans="1:65" s="2" customFormat="1" ht="29.25">
      <c r="A118" s="33"/>
      <c r="B118" s="34"/>
      <c r="C118" s="33"/>
      <c r="D118" s="148" t="s">
        <v>132</v>
      </c>
      <c r="E118" s="33"/>
      <c r="F118" s="149" t="s">
        <v>161</v>
      </c>
      <c r="G118" s="33"/>
      <c r="H118" s="33"/>
      <c r="I118" s="150"/>
      <c r="J118" s="33"/>
      <c r="K118" s="33"/>
      <c r="L118" s="34"/>
      <c r="M118" s="151"/>
      <c r="N118" s="152"/>
      <c r="O118" s="54"/>
      <c r="P118" s="54"/>
      <c r="Q118" s="54"/>
      <c r="R118" s="54"/>
      <c r="S118" s="54"/>
      <c r="T118" s="55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7" t="s">
        <v>132</v>
      </c>
      <c r="AU118" s="17" t="s">
        <v>79</v>
      </c>
    </row>
    <row r="119" spans="1:65" s="2" customFormat="1">
      <c r="A119" s="33"/>
      <c r="B119" s="34"/>
      <c r="C119" s="33"/>
      <c r="D119" s="153" t="s">
        <v>133</v>
      </c>
      <c r="E119" s="33"/>
      <c r="F119" s="154" t="s">
        <v>162</v>
      </c>
      <c r="G119" s="33"/>
      <c r="H119" s="33"/>
      <c r="I119" s="150"/>
      <c r="J119" s="33"/>
      <c r="K119" s="33"/>
      <c r="L119" s="34"/>
      <c r="M119" s="151"/>
      <c r="N119" s="152"/>
      <c r="O119" s="54"/>
      <c r="P119" s="54"/>
      <c r="Q119" s="54"/>
      <c r="R119" s="54"/>
      <c r="S119" s="54"/>
      <c r="T119" s="55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7" t="s">
        <v>133</v>
      </c>
      <c r="AU119" s="17" t="s">
        <v>79</v>
      </c>
    </row>
    <row r="120" spans="1:65" s="2" customFormat="1" ht="24.2" customHeight="1">
      <c r="A120" s="33"/>
      <c r="B120" s="134"/>
      <c r="C120" s="135" t="s">
        <v>123</v>
      </c>
      <c r="D120" s="135" t="s">
        <v>125</v>
      </c>
      <c r="E120" s="136" t="s">
        <v>163</v>
      </c>
      <c r="F120" s="137" t="s">
        <v>164</v>
      </c>
      <c r="G120" s="138" t="s">
        <v>137</v>
      </c>
      <c r="H120" s="139">
        <v>71.900000000000006</v>
      </c>
      <c r="I120" s="140"/>
      <c r="J120" s="141">
        <f>ROUND(I120*H120,2)</f>
        <v>0</v>
      </c>
      <c r="K120" s="137" t="s">
        <v>129</v>
      </c>
      <c r="L120" s="34"/>
      <c r="M120" s="142" t="s">
        <v>3</v>
      </c>
      <c r="N120" s="143" t="s">
        <v>40</v>
      </c>
      <c r="O120" s="54"/>
      <c r="P120" s="144">
        <f>O120*H120</f>
        <v>0</v>
      </c>
      <c r="Q120" s="144">
        <v>2.2000000000000001E-4</v>
      </c>
      <c r="R120" s="144">
        <f>Q120*H120</f>
        <v>1.5818000000000002E-2</v>
      </c>
      <c r="S120" s="144">
        <v>2E-3</v>
      </c>
      <c r="T120" s="145">
        <f>S120*H120</f>
        <v>0.14380000000000001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46" t="s">
        <v>138</v>
      </c>
      <c r="AT120" s="146" t="s">
        <v>125</v>
      </c>
      <c r="AU120" s="146" t="s">
        <v>79</v>
      </c>
      <c r="AY120" s="17" t="s">
        <v>122</v>
      </c>
      <c r="BE120" s="147">
        <f>IF(N120="základní",J120,0)</f>
        <v>0</v>
      </c>
      <c r="BF120" s="147">
        <f>IF(N120="snížená",J120,0)</f>
        <v>0</v>
      </c>
      <c r="BG120" s="147">
        <f>IF(N120="zákl. přenesená",J120,0)</f>
        <v>0</v>
      </c>
      <c r="BH120" s="147">
        <f>IF(N120="sníž. přenesená",J120,0)</f>
        <v>0</v>
      </c>
      <c r="BI120" s="147">
        <f>IF(N120="nulová",J120,0)</f>
        <v>0</v>
      </c>
      <c r="BJ120" s="17" t="s">
        <v>77</v>
      </c>
      <c r="BK120" s="147">
        <f>ROUND(I120*H120,2)</f>
        <v>0</v>
      </c>
      <c r="BL120" s="17" t="s">
        <v>138</v>
      </c>
      <c r="BM120" s="146" t="s">
        <v>165</v>
      </c>
    </row>
    <row r="121" spans="1:65" s="2" customFormat="1" ht="29.25">
      <c r="A121" s="33"/>
      <c r="B121" s="34"/>
      <c r="C121" s="33"/>
      <c r="D121" s="148" t="s">
        <v>132</v>
      </c>
      <c r="E121" s="33"/>
      <c r="F121" s="149" t="s">
        <v>166</v>
      </c>
      <c r="G121" s="33"/>
      <c r="H121" s="33"/>
      <c r="I121" s="150"/>
      <c r="J121" s="33"/>
      <c r="K121" s="33"/>
      <c r="L121" s="34"/>
      <c r="M121" s="151"/>
      <c r="N121" s="152"/>
      <c r="O121" s="54"/>
      <c r="P121" s="54"/>
      <c r="Q121" s="54"/>
      <c r="R121" s="54"/>
      <c r="S121" s="54"/>
      <c r="T121" s="55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7" t="s">
        <v>132</v>
      </c>
      <c r="AU121" s="17" t="s">
        <v>79</v>
      </c>
    </row>
    <row r="122" spans="1:65" s="2" customFormat="1">
      <c r="A122" s="33"/>
      <c r="B122" s="34"/>
      <c r="C122" s="33"/>
      <c r="D122" s="153" t="s">
        <v>133</v>
      </c>
      <c r="E122" s="33"/>
      <c r="F122" s="154" t="s">
        <v>167</v>
      </c>
      <c r="G122" s="33"/>
      <c r="H122" s="33"/>
      <c r="I122" s="150"/>
      <c r="J122" s="33"/>
      <c r="K122" s="33"/>
      <c r="L122" s="34"/>
      <c r="M122" s="151"/>
      <c r="N122" s="152"/>
      <c r="O122" s="54"/>
      <c r="P122" s="54"/>
      <c r="Q122" s="54"/>
      <c r="R122" s="54"/>
      <c r="S122" s="54"/>
      <c r="T122" s="55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7" t="s">
        <v>133</v>
      </c>
      <c r="AU122" s="17" t="s">
        <v>79</v>
      </c>
    </row>
    <row r="123" spans="1:65" s="12" customFormat="1" ht="22.9" customHeight="1">
      <c r="B123" s="121"/>
      <c r="D123" s="122" t="s">
        <v>68</v>
      </c>
      <c r="E123" s="132" t="s">
        <v>168</v>
      </c>
      <c r="F123" s="132" t="s">
        <v>169</v>
      </c>
      <c r="I123" s="124"/>
      <c r="J123" s="133">
        <f>BK123</f>
        <v>0</v>
      </c>
      <c r="L123" s="121"/>
      <c r="M123" s="126"/>
      <c r="N123" s="127"/>
      <c r="O123" s="127"/>
      <c r="P123" s="128">
        <f>SUM(P124:P134)</f>
        <v>0</v>
      </c>
      <c r="Q123" s="127"/>
      <c r="R123" s="128">
        <f>SUM(R124:R134)</f>
        <v>0.12236</v>
      </c>
      <c r="S123" s="127"/>
      <c r="T123" s="129">
        <f>SUM(T124:T134)</f>
        <v>0.50250000000000006</v>
      </c>
      <c r="AR123" s="122" t="s">
        <v>77</v>
      </c>
      <c r="AT123" s="130" t="s">
        <v>68</v>
      </c>
      <c r="AU123" s="130" t="s">
        <v>77</v>
      </c>
      <c r="AY123" s="122" t="s">
        <v>122</v>
      </c>
      <c r="BK123" s="131">
        <f>SUM(BK124:BK134)</f>
        <v>0</v>
      </c>
    </row>
    <row r="124" spans="1:65" s="2" customFormat="1" ht="37.9" customHeight="1">
      <c r="A124" s="33"/>
      <c r="B124" s="134"/>
      <c r="C124" s="135" t="s">
        <v>170</v>
      </c>
      <c r="D124" s="135" t="s">
        <v>125</v>
      </c>
      <c r="E124" s="136" t="s">
        <v>171</v>
      </c>
      <c r="F124" s="137" t="s">
        <v>172</v>
      </c>
      <c r="G124" s="138" t="s">
        <v>137</v>
      </c>
      <c r="H124" s="139">
        <v>357.44</v>
      </c>
      <c r="I124" s="140"/>
      <c r="J124" s="141">
        <f>ROUND(I124*H124,2)</f>
        <v>0</v>
      </c>
      <c r="K124" s="137" t="s">
        <v>129</v>
      </c>
      <c r="L124" s="34"/>
      <c r="M124" s="142" t="s">
        <v>3</v>
      </c>
      <c r="N124" s="143" t="s">
        <v>40</v>
      </c>
      <c r="O124" s="54"/>
      <c r="P124" s="144">
        <f>O124*H124</f>
        <v>0</v>
      </c>
      <c r="Q124" s="144">
        <v>2.1000000000000001E-4</v>
      </c>
      <c r="R124" s="144">
        <f>Q124*H124</f>
        <v>7.5062400000000001E-2</v>
      </c>
      <c r="S124" s="144">
        <v>0</v>
      </c>
      <c r="T124" s="14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46" t="s">
        <v>138</v>
      </c>
      <c r="AT124" s="146" t="s">
        <v>125</v>
      </c>
      <c r="AU124" s="146" t="s">
        <v>79</v>
      </c>
      <c r="AY124" s="17" t="s">
        <v>122</v>
      </c>
      <c r="BE124" s="147">
        <f>IF(N124="základní",J124,0)</f>
        <v>0</v>
      </c>
      <c r="BF124" s="147">
        <f>IF(N124="snížená",J124,0)</f>
        <v>0</v>
      </c>
      <c r="BG124" s="147">
        <f>IF(N124="zákl. přenesená",J124,0)</f>
        <v>0</v>
      </c>
      <c r="BH124" s="147">
        <f>IF(N124="sníž. přenesená",J124,0)</f>
        <v>0</v>
      </c>
      <c r="BI124" s="147">
        <f>IF(N124="nulová",J124,0)</f>
        <v>0</v>
      </c>
      <c r="BJ124" s="17" t="s">
        <v>77</v>
      </c>
      <c r="BK124" s="147">
        <f>ROUND(I124*H124,2)</f>
        <v>0</v>
      </c>
      <c r="BL124" s="17" t="s">
        <v>138</v>
      </c>
      <c r="BM124" s="146" t="s">
        <v>173</v>
      </c>
    </row>
    <row r="125" spans="1:65" s="2" customFormat="1" ht="19.5">
      <c r="A125" s="33"/>
      <c r="B125" s="34"/>
      <c r="C125" s="33"/>
      <c r="D125" s="148" t="s">
        <v>132</v>
      </c>
      <c r="E125" s="33"/>
      <c r="F125" s="149" t="s">
        <v>174</v>
      </c>
      <c r="G125" s="33"/>
      <c r="H125" s="33"/>
      <c r="I125" s="150"/>
      <c r="J125" s="33"/>
      <c r="K125" s="33"/>
      <c r="L125" s="34"/>
      <c r="M125" s="151"/>
      <c r="N125" s="152"/>
      <c r="O125" s="54"/>
      <c r="P125" s="54"/>
      <c r="Q125" s="54"/>
      <c r="R125" s="54"/>
      <c r="S125" s="54"/>
      <c r="T125" s="55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7" t="s">
        <v>132</v>
      </c>
      <c r="AU125" s="17" t="s">
        <v>79</v>
      </c>
    </row>
    <row r="126" spans="1:65" s="2" customFormat="1">
      <c r="A126" s="33"/>
      <c r="B126" s="34"/>
      <c r="C126" s="33"/>
      <c r="D126" s="153" t="s">
        <v>133</v>
      </c>
      <c r="E126" s="33"/>
      <c r="F126" s="154" t="s">
        <v>175</v>
      </c>
      <c r="G126" s="33"/>
      <c r="H126" s="33"/>
      <c r="I126" s="150"/>
      <c r="J126" s="33"/>
      <c r="K126" s="33"/>
      <c r="L126" s="34"/>
      <c r="M126" s="151"/>
      <c r="N126" s="152"/>
      <c r="O126" s="54"/>
      <c r="P126" s="54"/>
      <c r="Q126" s="54"/>
      <c r="R126" s="54"/>
      <c r="S126" s="54"/>
      <c r="T126" s="55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7" t="s">
        <v>133</v>
      </c>
      <c r="AU126" s="17" t="s">
        <v>79</v>
      </c>
    </row>
    <row r="127" spans="1:65" s="2" customFormat="1" ht="24.2" customHeight="1">
      <c r="A127" s="33"/>
      <c r="B127" s="134"/>
      <c r="C127" s="135" t="s">
        <v>176</v>
      </c>
      <c r="D127" s="135" t="s">
        <v>125</v>
      </c>
      <c r="E127" s="136" t="s">
        <v>177</v>
      </c>
      <c r="F127" s="137" t="s">
        <v>178</v>
      </c>
      <c r="G127" s="138" t="s">
        <v>137</v>
      </c>
      <c r="H127" s="139">
        <v>357.44</v>
      </c>
      <c r="I127" s="140"/>
      <c r="J127" s="141">
        <f>ROUND(I127*H127,2)</f>
        <v>0</v>
      </c>
      <c r="K127" s="137" t="s">
        <v>129</v>
      </c>
      <c r="L127" s="34"/>
      <c r="M127" s="142" t="s">
        <v>3</v>
      </c>
      <c r="N127" s="143" t="s">
        <v>40</v>
      </c>
      <c r="O127" s="54"/>
      <c r="P127" s="144">
        <f>O127*H127</f>
        <v>0</v>
      </c>
      <c r="Q127" s="144">
        <v>4.0000000000000003E-5</v>
      </c>
      <c r="R127" s="144">
        <f>Q127*H127</f>
        <v>1.4297600000000001E-2</v>
      </c>
      <c r="S127" s="144">
        <v>0</v>
      </c>
      <c r="T127" s="14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46" t="s">
        <v>138</v>
      </c>
      <c r="AT127" s="146" t="s">
        <v>125</v>
      </c>
      <c r="AU127" s="146" t="s">
        <v>79</v>
      </c>
      <c r="AY127" s="17" t="s">
        <v>122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7" t="s">
        <v>77</v>
      </c>
      <c r="BK127" s="147">
        <f>ROUND(I127*H127,2)</f>
        <v>0</v>
      </c>
      <c r="BL127" s="17" t="s">
        <v>138</v>
      </c>
      <c r="BM127" s="146" t="s">
        <v>179</v>
      </c>
    </row>
    <row r="128" spans="1:65" s="2" customFormat="1" ht="19.5">
      <c r="A128" s="33"/>
      <c r="B128" s="34"/>
      <c r="C128" s="33"/>
      <c r="D128" s="148" t="s">
        <v>132</v>
      </c>
      <c r="E128" s="33"/>
      <c r="F128" s="149" t="s">
        <v>180</v>
      </c>
      <c r="G128" s="33"/>
      <c r="H128" s="33"/>
      <c r="I128" s="150"/>
      <c r="J128" s="33"/>
      <c r="K128" s="33"/>
      <c r="L128" s="34"/>
      <c r="M128" s="151"/>
      <c r="N128" s="152"/>
      <c r="O128" s="54"/>
      <c r="P128" s="54"/>
      <c r="Q128" s="54"/>
      <c r="R128" s="54"/>
      <c r="S128" s="54"/>
      <c r="T128" s="55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7" t="s">
        <v>132</v>
      </c>
      <c r="AU128" s="17" t="s">
        <v>79</v>
      </c>
    </row>
    <row r="129" spans="1:65" s="2" customFormat="1">
      <c r="A129" s="33"/>
      <c r="B129" s="34"/>
      <c r="C129" s="33"/>
      <c r="D129" s="153" t="s">
        <v>133</v>
      </c>
      <c r="E129" s="33"/>
      <c r="F129" s="154" t="s">
        <v>181</v>
      </c>
      <c r="G129" s="33"/>
      <c r="H129" s="33"/>
      <c r="I129" s="150"/>
      <c r="J129" s="33"/>
      <c r="K129" s="33"/>
      <c r="L129" s="34"/>
      <c r="M129" s="151"/>
      <c r="N129" s="152"/>
      <c r="O129" s="54"/>
      <c r="P129" s="54"/>
      <c r="Q129" s="54"/>
      <c r="R129" s="54"/>
      <c r="S129" s="54"/>
      <c r="T129" s="55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7" t="s">
        <v>133</v>
      </c>
      <c r="AU129" s="17" t="s">
        <v>79</v>
      </c>
    </row>
    <row r="130" spans="1:65" s="2" customFormat="1" ht="21.75" customHeight="1">
      <c r="A130" s="33"/>
      <c r="B130" s="134"/>
      <c r="C130" s="135" t="s">
        <v>168</v>
      </c>
      <c r="D130" s="135" t="s">
        <v>125</v>
      </c>
      <c r="E130" s="136" t="s">
        <v>182</v>
      </c>
      <c r="F130" s="137" t="s">
        <v>183</v>
      </c>
      <c r="G130" s="138" t="s">
        <v>137</v>
      </c>
      <c r="H130" s="139">
        <v>7.5</v>
      </c>
      <c r="I130" s="140"/>
      <c r="J130" s="141">
        <f>ROUND(I130*H130,2)</f>
        <v>0</v>
      </c>
      <c r="K130" s="137" t="s">
        <v>129</v>
      </c>
      <c r="L130" s="34"/>
      <c r="M130" s="142" t="s">
        <v>3</v>
      </c>
      <c r="N130" s="143" t="s">
        <v>40</v>
      </c>
      <c r="O130" s="54"/>
      <c r="P130" s="144">
        <f>O130*H130</f>
        <v>0</v>
      </c>
      <c r="Q130" s="144">
        <v>0</v>
      </c>
      <c r="R130" s="144">
        <f>Q130*H130</f>
        <v>0</v>
      </c>
      <c r="S130" s="144">
        <v>6.7000000000000004E-2</v>
      </c>
      <c r="T130" s="145">
        <f>S130*H130</f>
        <v>0.50250000000000006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46" t="s">
        <v>138</v>
      </c>
      <c r="AT130" s="146" t="s">
        <v>125</v>
      </c>
      <c r="AU130" s="146" t="s">
        <v>79</v>
      </c>
      <c r="AY130" s="17" t="s">
        <v>122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7" t="s">
        <v>77</v>
      </c>
      <c r="BK130" s="147">
        <f>ROUND(I130*H130,2)</f>
        <v>0</v>
      </c>
      <c r="BL130" s="17" t="s">
        <v>138</v>
      </c>
      <c r="BM130" s="146" t="s">
        <v>184</v>
      </c>
    </row>
    <row r="131" spans="1:65" s="2" customFormat="1" ht="19.5">
      <c r="A131" s="33"/>
      <c r="B131" s="34"/>
      <c r="C131" s="33"/>
      <c r="D131" s="148" t="s">
        <v>132</v>
      </c>
      <c r="E131" s="33"/>
      <c r="F131" s="149" t="s">
        <v>185</v>
      </c>
      <c r="G131" s="33"/>
      <c r="H131" s="33"/>
      <c r="I131" s="150"/>
      <c r="J131" s="33"/>
      <c r="K131" s="33"/>
      <c r="L131" s="34"/>
      <c r="M131" s="151"/>
      <c r="N131" s="152"/>
      <c r="O131" s="54"/>
      <c r="P131" s="54"/>
      <c r="Q131" s="54"/>
      <c r="R131" s="54"/>
      <c r="S131" s="54"/>
      <c r="T131" s="55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7" t="s">
        <v>132</v>
      </c>
      <c r="AU131" s="17" t="s">
        <v>79</v>
      </c>
    </row>
    <row r="132" spans="1:65" s="2" customFormat="1">
      <c r="A132" s="33"/>
      <c r="B132" s="34"/>
      <c r="C132" s="33"/>
      <c r="D132" s="153" t="s">
        <v>133</v>
      </c>
      <c r="E132" s="33"/>
      <c r="F132" s="154" t="s">
        <v>186</v>
      </c>
      <c r="G132" s="33"/>
      <c r="H132" s="33"/>
      <c r="I132" s="150"/>
      <c r="J132" s="33"/>
      <c r="K132" s="33"/>
      <c r="L132" s="34"/>
      <c r="M132" s="151"/>
      <c r="N132" s="152"/>
      <c r="O132" s="54"/>
      <c r="P132" s="54"/>
      <c r="Q132" s="54"/>
      <c r="R132" s="54"/>
      <c r="S132" s="54"/>
      <c r="T132" s="55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7" t="s">
        <v>133</v>
      </c>
      <c r="AU132" s="17" t="s">
        <v>79</v>
      </c>
    </row>
    <row r="133" spans="1:65" s="2" customFormat="1" ht="16.5" customHeight="1">
      <c r="A133" s="33"/>
      <c r="B133" s="134"/>
      <c r="C133" s="171" t="s">
        <v>187</v>
      </c>
      <c r="D133" s="171" t="s">
        <v>188</v>
      </c>
      <c r="E133" s="172" t="s">
        <v>189</v>
      </c>
      <c r="F133" s="173" t="s">
        <v>190</v>
      </c>
      <c r="G133" s="174" t="s">
        <v>191</v>
      </c>
      <c r="H133" s="175">
        <v>3</v>
      </c>
      <c r="I133" s="176"/>
      <c r="J133" s="177">
        <f>ROUND(I133*H133,2)</f>
        <v>0</v>
      </c>
      <c r="K133" s="173" t="s">
        <v>129</v>
      </c>
      <c r="L133" s="178"/>
      <c r="M133" s="179" t="s">
        <v>3</v>
      </c>
      <c r="N133" s="180" t="s">
        <v>40</v>
      </c>
      <c r="O133" s="54"/>
      <c r="P133" s="144">
        <f>O133*H133</f>
        <v>0</v>
      </c>
      <c r="Q133" s="144">
        <v>1.0999999999999999E-2</v>
      </c>
      <c r="R133" s="144">
        <f>Q133*H133</f>
        <v>3.3000000000000002E-2</v>
      </c>
      <c r="S133" s="144">
        <v>0</v>
      </c>
      <c r="T133" s="14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46" t="s">
        <v>192</v>
      </c>
      <c r="AT133" s="146" t="s">
        <v>188</v>
      </c>
      <c r="AU133" s="146" t="s">
        <v>79</v>
      </c>
      <c r="AY133" s="17" t="s">
        <v>122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7" t="s">
        <v>77</v>
      </c>
      <c r="BK133" s="147">
        <f>ROUND(I133*H133,2)</f>
        <v>0</v>
      </c>
      <c r="BL133" s="17" t="s">
        <v>193</v>
      </c>
      <c r="BM133" s="146" t="s">
        <v>194</v>
      </c>
    </row>
    <row r="134" spans="1:65" s="2" customFormat="1">
      <c r="A134" s="33"/>
      <c r="B134" s="34"/>
      <c r="C134" s="33"/>
      <c r="D134" s="148" t="s">
        <v>132</v>
      </c>
      <c r="E134" s="33"/>
      <c r="F134" s="149" t="s">
        <v>190</v>
      </c>
      <c r="G134" s="33"/>
      <c r="H134" s="33"/>
      <c r="I134" s="150"/>
      <c r="J134" s="33"/>
      <c r="K134" s="33"/>
      <c r="L134" s="34"/>
      <c r="M134" s="151"/>
      <c r="N134" s="152"/>
      <c r="O134" s="54"/>
      <c r="P134" s="54"/>
      <c r="Q134" s="54"/>
      <c r="R134" s="54"/>
      <c r="S134" s="54"/>
      <c r="T134" s="55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7" t="s">
        <v>132</v>
      </c>
      <c r="AU134" s="17" t="s">
        <v>79</v>
      </c>
    </row>
    <row r="135" spans="1:65" s="12" customFormat="1" ht="22.9" customHeight="1">
      <c r="B135" s="121"/>
      <c r="D135" s="122" t="s">
        <v>68</v>
      </c>
      <c r="E135" s="132" t="s">
        <v>195</v>
      </c>
      <c r="F135" s="132" t="s">
        <v>196</v>
      </c>
      <c r="I135" s="124"/>
      <c r="J135" s="133">
        <f>BK135</f>
        <v>0</v>
      </c>
      <c r="L135" s="121"/>
      <c r="M135" s="126"/>
      <c r="N135" s="127"/>
      <c r="O135" s="127"/>
      <c r="P135" s="128">
        <f>SUM(P136:P147)</f>
        <v>0</v>
      </c>
      <c r="Q135" s="127"/>
      <c r="R135" s="128">
        <f>SUM(R136:R147)</f>
        <v>0</v>
      </c>
      <c r="S135" s="127"/>
      <c r="T135" s="129">
        <f>SUM(T136:T147)</f>
        <v>0</v>
      </c>
      <c r="AR135" s="122" t="s">
        <v>77</v>
      </c>
      <c r="AT135" s="130" t="s">
        <v>68</v>
      </c>
      <c r="AU135" s="130" t="s">
        <v>77</v>
      </c>
      <c r="AY135" s="122" t="s">
        <v>122</v>
      </c>
      <c r="BK135" s="131">
        <f>SUM(BK136:BK147)</f>
        <v>0</v>
      </c>
    </row>
    <row r="136" spans="1:65" s="2" customFormat="1" ht="33" customHeight="1">
      <c r="A136" s="33"/>
      <c r="B136" s="134"/>
      <c r="C136" s="135" t="s">
        <v>197</v>
      </c>
      <c r="D136" s="135" t="s">
        <v>125</v>
      </c>
      <c r="E136" s="136" t="s">
        <v>198</v>
      </c>
      <c r="F136" s="137" t="s">
        <v>199</v>
      </c>
      <c r="G136" s="138" t="s">
        <v>200</v>
      </c>
      <c r="H136" s="139">
        <v>32.54</v>
      </c>
      <c r="I136" s="140"/>
      <c r="J136" s="141">
        <f>ROUND(I136*H136,2)</f>
        <v>0</v>
      </c>
      <c r="K136" s="137" t="s">
        <v>129</v>
      </c>
      <c r="L136" s="34"/>
      <c r="M136" s="142" t="s">
        <v>3</v>
      </c>
      <c r="N136" s="143" t="s">
        <v>40</v>
      </c>
      <c r="O136" s="54"/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46" t="s">
        <v>138</v>
      </c>
      <c r="AT136" s="146" t="s">
        <v>125</v>
      </c>
      <c r="AU136" s="146" t="s">
        <v>79</v>
      </c>
      <c r="AY136" s="17" t="s">
        <v>122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7" t="s">
        <v>77</v>
      </c>
      <c r="BK136" s="147">
        <f>ROUND(I136*H136,2)</f>
        <v>0</v>
      </c>
      <c r="BL136" s="17" t="s">
        <v>138</v>
      </c>
      <c r="BM136" s="146" t="s">
        <v>201</v>
      </c>
    </row>
    <row r="137" spans="1:65" s="2" customFormat="1" ht="29.25">
      <c r="A137" s="33"/>
      <c r="B137" s="34"/>
      <c r="C137" s="33"/>
      <c r="D137" s="148" t="s">
        <v>132</v>
      </c>
      <c r="E137" s="33"/>
      <c r="F137" s="149" t="s">
        <v>202</v>
      </c>
      <c r="G137" s="33"/>
      <c r="H137" s="33"/>
      <c r="I137" s="150"/>
      <c r="J137" s="33"/>
      <c r="K137" s="33"/>
      <c r="L137" s="34"/>
      <c r="M137" s="151"/>
      <c r="N137" s="152"/>
      <c r="O137" s="54"/>
      <c r="P137" s="54"/>
      <c r="Q137" s="54"/>
      <c r="R137" s="54"/>
      <c r="S137" s="54"/>
      <c r="T137" s="55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7" t="s">
        <v>132</v>
      </c>
      <c r="AU137" s="17" t="s">
        <v>79</v>
      </c>
    </row>
    <row r="138" spans="1:65" s="2" customFormat="1">
      <c r="A138" s="33"/>
      <c r="B138" s="34"/>
      <c r="C138" s="33"/>
      <c r="D138" s="153" t="s">
        <v>133</v>
      </c>
      <c r="E138" s="33"/>
      <c r="F138" s="154" t="s">
        <v>203</v>
      </c>
      <c r="G138" s="33"/>
      <c r="H138" s="33"/>
      <c r="I138" s="150"/>
      <c r="J138" s="33"/>
      <c r="K138" s="33"/>
      <c r="L138" s="34"/>
      <c r="M138" s="151"/>
      <c r="N138" s="152"/>
      <c r="O138" s="54"/>
      <c r="P138" s="54"/>
      <c r="Q138" s="54"/>
      <c r="R138" s="54"/>
      <c r="S138" s="54"/>
      <c r="T138" s="55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7" t="s">
        <v>133</v>
      </c>
      <c r="AU138" s="17" t="s">
        <v>79</v>
      </c>
    </row>
    <row r="139" spans="1:65" s="2" customFormat="1" ht="24.2" customHeight="1">
      <c r="A139" s="33"/>
      <c r="B139" s="134"/>
      <c r="C139" s="135" t="s">
        <v>204</v>
      </c>
      <c r="D139" s="135" t="s">
        <v>125</v>
      </c>
      <c r="E139" s="136" t="s">
        <v>205</v>
      </c>
      <c r="F139" s="137" t="s">
        <v>206</v>
      </c>
      <c r="G139" s="138" t="s">
        <v>200</v>
      </c>
      <c r="H139" s="139">
        <v>32.54</v>
      </c>
      <c r="I139" s="140"/>
      <c r="J139" s="141">
        <f>ROUND(I139*H139,2)</f>
        <v>0</v>
      </c>
      <c r="K139" s="137" t="s">
        <v>129</v>
      </c>
      <c r="L139" s="34"/>
      <c r="M139" s="142" t="s">
        <v>3</v>
      </c>
      <c r="N139" s="143" t="s">
        <v>40</v>
      </c>
      <c r="O139" s="54"/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46" t="s">
        <v>138</v>
      </c>
      <c r="AT139" s="146" t="s">
        <v>125</v>
      </c>
      <c r="AU139" s="146" t="s">
        <v>79</v>
      </c>
      <c r="AY139" s="17" t="s">
        <v>122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7" t="s">
        <v>77</v>
      </c>
      <c r="BK139" s="147">
        <f>ROUND(I139*H139,2)</f>
        <v>0</v>
      </c>
      <c r="BL139" s="17" t="s">
        <v>138</v>
      </c>
      <c r="BM139" s="146" t="s">
        <v>207</v>
      </c>
    </row>
    <row r="140" spans="1:65" s="2" customFormat="1" ht="19.5">
      <c r="A140" s="33"/>
      <c r="B140" s="34"/>
      <c r="C140" s="33"/>
      <c r="D140" s="148" t="s">
        <v>132</v>
      </c>
      <c r="E140" s="33"/>
      <c r="F140" s="149" t="s">
        <v>208</v>
      </c>
      <c r="G140" s="33"/>
      <c r="H140" s="33"/>
      <c r="I140" s="150"/>
      <c r="J140" s="33"/>
      <c r="K140" s="33"/>
      <c r="L140" s="34"/>
      <c r="M140" s="151"/>
      <c r="N140" s="152"/>
      <c r="O140" s="54"/>
      <c r="P140" s="54"/>
      <c r="Q140" s="54"/>
      <c r="R140" s="54"/>
      <c r="S140" s="54"/>
      <c r="T140" s="55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7" t="s">
        <v>132</v>
      </c>
      <c r="AU140" s="17" t="s">
        <v>79</v>
      </c>
    </row>
    <row r="141" spans="1:65" s="2" customFormat="1">
      <c r="A141" s="33"/>
      <c r="B141" s="34"/>
      <c r="C141" s="33"/>
      <c r="D141" s="153" t="s">
        <v>133</v>
      </c>
      <c r="E141" s="33"/>
      <c r="F141" s="154" t="s">
        <v>209</v>
      </c>
      <c r="G141" s="33"/>
      <c r="H141" s="33"/>
      <c r="I141" s="150"/>
      <c r="J141" s="33"/>
      <c r="K141" s="33"/>
      <c r="L141" s="34"/>
      <c r="M141" s="151"/>
      <c r="N141" s="152"/>
      <c r="O141" s="54"/>
      <c r="P141" s="54"/>
      <c r="Q141" s="54"/>
      <c r="R141" s="54"/>
      <c r="S141" s="54"/>
      <c r="T141" s="55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7" t="s">
        <v>133</v>
      </c>
      <c r="AU141" s="17" t="s">
        <v>79</v>
      </c>
    </row>
    <row r="142" spans="1:65" s="2" customFormat="1" ht="24.2" customHeight="1">
      <c r="A142" s="33"/>
      <c r="B142" s="134"/>
      <c r="C142" s="135" t="s">
        <v>210</v>
      </c>
      <c r="D142" s="135" t="s">
        <v>125</v>
      </c>
      <c r="E142" s="136" t="s">
        <v>211</v>
      </c>
      <c r="F142" s="137" t="s">
        <v>212</v>
      </c>
      <c r="G142" s="138" t="s">
        <v>200</v>
      </c>
      <c r="H142" s="139">
        <v>32.54</v>
      </c>
      <c r="I142" s="140"/>
      <c r="J142" s="141">
        <f>ROUND(I142*H142,2)</f>
        <v>0</v>
      </c>
      <c r="K142" s="137" t="s">
        <v>129</v>
      </c>
      <c r="L142" s="34"/>
      <c r="M142" s="142" t="s">
        <v>3</v>
      </c>
      <c r="N142" s="143" t="s">
        <v>40</v>
      </c>
      <c r="O142" s="54"/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46" t="s">
        <v>138</v>
      </c>
      <c r="AT142" s="146" t="s">
        <v>125</v>
      </c>
      <c r="AU142" s="146" t="s">
        <v>79</v>
      </c>
      <c r="AY142" s="17" t="s">
        <v>122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7" t="s">
        <v>77</v>
      </c>
      <c r="BK142" s="147">
        <f>ROUND(I142*H142,2)</f>
        <v>0</v>
      </c>
      <c r="BL142" s="17" t="s">
        <v>138</v>
      </c>
      <c r="BM142" s="146" t="s">
        <v>213</v>
      </c>
    </row>
    <row r="143" spans="1:65" s="2" customFormat="1" ht="29.25">
      <c r="A143" s="33"/>
      <c r="B143" s="34"/>
      <c r="C143" s="33"/>
      <c r="D143" s="148" t="s">
        <v>132</v>
      </c>
      <c r="E143" s="33"/>
      <c r="F143" s="149" t="s">
        <v>214</v>
      </c>
      <c r="G143" s="33"/>
      <c r="H143" s="33"/>
      <c r="I143" s="150"/>
      <c r="J143" s="33"/>
      <c r="K143" s="33"/>
      <c r="L143" s="34"/>
      <c r="M143" s="151"/>
      <c r="N143" s="152"/>
      <c r="O143" s="54"/>
      <c r="P143" s="54"/>
      <c r="Q143" s="54"/>
      <c r="R143" s="54"/>
      <c r="S143" s="54"/>
      <c r="T143" s="55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7" t="s">
        <v>132</v>
      </c>
      <c r="AU143" s="17" t="s">
        <v>79</v>
      </c>
    </row>
    <row r="144" spans="1:65" s="2" customFormat="1">
      <c r="A144" s="33"/>
      <c r="B144" s="34"/>
      <c r="C144" s="33"/>
      <c r="D144" s="153" t="s">
        <v>133</v>
      </c>
      <c r="E144" s="33"/>
      <c r="F144" s="154" t="s">
        <v>215</v>
      </c>
      <c r="G144" s="33"/>
      <c r="H144" s="33"/>
      <c r="I144" s="150"/>
      <c r="J144" s="33"/>
      <c r="K144" s="33"/>
      <c r="L144" s="34"/>
      <c r="M144" s="151"/>
      <c r="N144" s="152"/>
      <c r="O144" s="54"/>
      <c r="P144" s="54"/>
      <c r="Q144" s="54"/>
      <c r="R144" s="54"/>
      <c r="S144" s="54"/>
      <c r="T144" s="55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7" t="s">
        <v>133</v>
      </c>
      <c r="AU144" s="17" t="s">
        <v>79</v>
      </c>
    </row>
    <row r="145" spans="1:65" s="2" customFormat="1" ht="33" customHeight="1">
      <c r="A145" s="33"/>
      <c r="B145" s="134"/>
      <c r="C145" s="135" t="s">
        <v>216</v>
      </c>
      <c r="D145" s="135" t="s">
        <v>125</v>
      </c>
      <c r="E145" s="136" t="s">
        <v>217</v>
      </c>
      <c r="F145" s="137" t="s">
        <v>218</v>
      </c>
      <c r="G145" s="138" t="s">
        <v>200</v>
      </c>
      <c r="H145" s="139">
        <v>32.54</v>
      </c>
      <c r="I145" s="140"/>
      <c r="J145" s="141">
        <f>ROUND(I145*H145,2)</f>
        <v>0</v>
      </c>
      <c r="K145" s="137" t="s">
        <v>129</v>
      </c>
      <c r="L145" s="34"/>
      <c r="M145" s="142" t="s">
        <v>3</v>
      </c>
      <c r="N145" s="143" t="s">
        <v>40</v>
      </c>
      <c r="O145" s="54"/>
      <c r="P145" s="144">
        <f>O145*H145</f>
        <v>0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46" t="s">
        <v>138</v>
      </c>
      <c r="AT145" s="146" t="s">
        <v>125</v>
      </c>
      <c r="AU145" s="146" t="s">
        <v>79</v>
      </c>
      <c r="AY145" s="17" t="s">
        <v>122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7" t="s">
        <v>77</v>
      </c>
      <c r="BK145" s="147">
        <f>ROUND(I145*H145,2)</f>
        <v>0</v>
      </c>
      <c r="BL145" s="17" t="s">
        <v>138</v>
      </c>
      <c r="BM145" s="146" t="s">
        <v>219</v>
      </c>
    </row>
    <row r="146" spans="1:65" s="2" customFormat="1" ht="29.25">
      <c r="A146" s="33"/>
      <c r="B146" s="34"/>
      <c r="C146" s="33"/>
      <c r="D146" s="148" t="s">
        <v>132</v>
      </c>
      <c r="E146" s="33"/>
      <c r="F146" s="149" t="s">
        <v>220</v>
      </c>
      <c r="G146" s="33"/>
      <c r="H146" s="33"/>
      <c r="I146" s="150"/>
      <c r="J146" s="33"/>
      <c r="K146" s="33"/>
      <c r="L146" s="34"/>
      <c r="M146" s="151"/>
      <c r="N146" s="152"/>
      <c r="O146" s="54"/>
      <c r="P146" s="54"/>
      <c r="Q146" s="54"/>
      <c r="R146" s="54"/>
      <c r="S146" s="54"/>
      <c r="T146" s="55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7" t="s">
        <v>132</v>
      </c>
      <c r="AU146" s="17" t="s">
        <v>79</v>
      </c>
    </row>
    <row r="147" spans="1:65" s="2" customFormat="1">
      <c r="A147" s="33"/>
      <c r="B147" s="34"/>
      <c r="C147" s="33"/>
      <c r="D147" s="153" t="s">
        <v>133</v>
      </c>
      <c r="E147" s="33"/>
      <c r="F147" s="154" t="s">
        <v>221</v>
      </c>
      <c r="G147" s="33"/>
      <c r="H147" s="33"/>
      <c r="I147" s="150"/>
      <c r="J147" s="33"/>
      <c r="K147" s="33"/>
      <c r="L147" s="34"/>
      <c r="M147" s="151"/>
      <c r="N147" s="152"/>
      <c r="O147" s="54"/>
      <c r="P147" s="54"/>
      <c r="Q147" s="54"/>
      <c r="R147" s="54"/>
      <c r="S147" s="54"/>
      <c r="T147" s="55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7" t="s">
        <v>133</v>
      </c>
      <c r="AU147" s="17" t="s">
        <v>79</v>
      </c>
    </row>
    <row r="148" spans="1:65" s="12" customFormat="1" ht="22.9" customHeight="1">
      <c r="B148" s="121"/>
      <c r="D148" s="122" t="s">
        <v>68</v>
      </c>
      <c r="E148" s="132" t="s">
        <v>222</v>
      </c>
      <c r="F148" s="132" t="s">
        <v>223</v>
      </c>
      <c r="I148" s="124"/>
      <c r="J148" s="133">
        <f>BK148</f>
        <v>0</v>
      </c>
      <c r="L148" s="121"/>
      <c r="M148" s="126"/>
      <c r="N148" s="127"/>
      <c r="O148" s="127"/>
      <c r="P148" s="128">
        <f>SUM(P149:P151)</f>
        <v>0</v>
      </c>
      <c r="Q148" s="127"/>
      <c r="R148" s="128">
        <f>SUM(R149:R151)</f>
        <v>0</v>
      </c>
      <c r="S148" s="127"/>
      <c r="T148" s="129">
        <f>SUM(T149:T151)</f>
        <v>0</v>
      </c>
      <c r="AR148" s="122" t="s">
        <v>77</v>
      </c>
      <c r="AT148" s="130" t="s">
        <v>68</v>
      </c>
      <c r="AU148" s="130" t="s">
        <v>77</v>
      </c>
      <c r="AY148" s="122" t="s">
        <v>122</v>
      </c>
      <c r="BK148" s="131">
        <f>SUM(BK149:BK151)</f>
        <v>0</v>
      </c>
    </row>
    <row r="149" spans="1:65" s="2" customFormat="1" ht="21.75" customHeight="1">
      <c r="A149" s="33"/>
      <c r="B149" s="134"/>
      <c r="C149" s="135" t="s">
        <v>9</v>
      </c>
      <c r="D149" s="135" t="s">
        <v>125</v>
      </c>
      <c r="E149" s="136" t="s">
        <v>224</v>
      </c>
      <c r="F149" s="137" t="s">
        <v>225</v>
      </c>
      <c r="G149" s="138" t="s">
        <v>200</v>
      </c>
      <c r="H149" s="139">
        <v>34.276000000000003</v>
      </c>
      <c r="I149" s="140"/>
      <c r="J149" s="141">
        <f>ROUND(I149*H149,2)</f>
        <v>0</v>
      </c>
      <c r="K149" s="137" t="s">
        <v>129</v>
      </c>
      <c r="L149" s="34"/>
      <c r="M149" s="142" t="s">
        <v>3</v>
      </c>
      <c r="N149" s="143" t="s">
        <v>40</v>
      </c>
      <c r="O149" s="54"/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46" t="s">
        <v>138</v>
      </c>
      <c r="AT149" s="146" t="s">
        <v>125</v>
      </c>
      <c r="AU149" s="146" t="s">
        <v>79</v>
      </c>
      <c r="AY149" s="17" t="s">
        <v>122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7" t="s">
        <v>77</v>
      </c>
      <c r="BK149" s="147">
        <f>ROUND(I149*H149,2)</f>
        <v>0</v>
      </c>
      <c r="BL149" s="17" t="s">
        <v>138</v>
      </c>
      <c r="BM149" s="146" t="s">
        <v>226</v>
      </c>
    </row>
    <row r="150" spans="1:65" s="2" customFormat="1" ht="39">
      <c r="A150" s="33"/>
      <c r="B150" s="34"/>
      <c r="C150" s="33"/>
      <c r="D150" s="148" t="s">
        <v>132</v>
      </c>
      <c r="E150" s="33"/>
      <c r="F150" s="149" t="s">
        <v>227</v>
      </c>
      <c r="G150" s="33"/>
      <c r="H150" s="33"/>
      <c r="I150" s="150"/>
      <c r="J150" s="33"/>
      <c r="K150" s="33"/>
      <c r="L150" s="34"/>
      <c r="M150" s="151"/>
      <c r="N150" s="152"/>
      <c r="O150" s="54"/>
      <c r="P150" s="54"/>
      <c r="Q150" s="54"/>
      <c r="R150" s="54"/>
      <c r="S150" s="54"/>
      <c r="T150" s="55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7" t="s">
        <v>132</v>
      </c>
      <c r="AU150" s="17" t="s">
        <v>79</v>
      </c>
    </row>
    <row r="151" spans="1:65" s="2" customFormat="1">
      <c r="A151" s="33"/>
      <c r="B151" s="34"/>
      <c r="C151" s="33"/>
      <c r="D151" s="153" t="s">
        <v>133</v>
      </c>
      <c r="E151" s="33"/>
      <c r="F151" s="154" t="s">
        <v>228</v>
      </c>
      <c r="G151" s="33"/>
      <c r="H151" s="33"/>
      <c r="I151" s="150"/>
      <c r="J151" s="33"/>
      <c r="K151" s="33"/>
      <c r="L151" s="34"/>
      <c r="M151" s="151"/>
      <c r="N151" s="152"/>
      <c r="O151" s="54"/>
      <c r="P151" s="54"/>
      <c r="Q151" s="54"/>
      <c r="R151" s="54"/>
      <c r="S151" s="54"/>
      <c r="T151" s="55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7" t="s">
        <v>133</v>
      </c>
      <c r="AU151" s="17" t="s">
        <v>79</v>
      </c>
    </row>
    <row r="152" spans="1:65" s="12" customFormat="1" ht="25.9" customHeight="1">
      <c r="B152" s="121"/>
      <c r="D152" s="122" t="s">
        <v>68</v>
      </c>
      <c r="E152" s="123" t="s">
        <v>229</v>
      </c>
      <c r="F152" s="123" t="s">
        <v>230</v>
      </c>
      <c r="I152" s="124"/>
      <c r="J152" s="125">
        <f>BK152</f>
        <v>0</v>
      </c>
      <c r="L152" s="121"/>
      <c r="M152" s="126"/>
      <c r="N152" s="127"/>
      <c r="O152" s="127"/>
      <c r="P152" s="128">
        <f>P153+P157+P160+P167+P170+P175+P212+P219+P231+P268</f>
        <v>0</v>
      </c>
      <c r="Q152" s="127"/>
      <c r="R152" s="128">
        <f>R153+R157+R160+R167+R170+R175+R212+R219+R231+R268</f>
        <v>9.2182635500000014</v>
      </c>
      <c r="S152" s="127"/>
      <c r="T152" s="129">
        <f>T153+T157+T160+T167+T170+T175+T212+T219+T231+T268</f>
        <v>31.278076999999996</v>
      </c>
      <c r="AR152" s="122" t="s">
        <v>79</v>
      </c>
      <c r="AT152" s="130" t="s">
        <v>68</v>
      </c>
      <c r="AU152" s="130" t="s">
        <v>69</v>
      </c>
      <c r="AY152" s="122" t="s">
        <v>122</v>
      </c>
      <c r="BK152" s="131">
        <f>BK153+BK157+BK160+BK167+BK170+BK175+BK212+BK219+BK231+BK268</f>
        <v>0</v>
      </c>
    </row>
    <row r="153" spans="1:65" s="12" customFormat="1" ht="22.9" customHeight="1">
      <c r="B153" s="121"/>
      <c r="D153" s="122" t="s">
        <v>68</v>
      </c>
      <c r="E153" s="132" t="s">
        <v>231</v>
      </c>
      <c r="F153" s="132" t="s">
        <v>232</v>
      </c>
      <c r="I153" s="124"/>
      <c r="J153" s="133">
        <f>BK153</f>
        <v>0</v>
      </c>
      <c r="L153" s="121"/>
      <c r="M153" s="126"/>
      <c r="N153" s="127"/>
      <c r="O153" s="127"/>
      <c r="P153" s="128">
        <f>SUM(P154:P156)</f>
        <v>0</v>
      </c>
      <c r="Q153" s="127"/>
      <c r="R153" s="128">
        <f>SUM(R154:R156)</f>
        <v>0</v>
      </c>
      <c r="S153" s="127"/>
      <c r="T153" s="129">
        <f>SUM(T154:T156)</f>
        <v>0</v>
      </c>
      <c r="AR153" s="122" t="s">
        <v>79</v>
      </c>
      <c r="AT153" s="130" t="s">
        <v>68</v>
      </c>
      <c r="AU153" s="130" t="s">
        <v>77</v>
      </c>
      <c r="AY153" s="122" t="s">
        <v>122</v>
      </c>
      <c r="BK153" s="131">
        <f>SUM(BK154:BK156)</f>
        <v>0</v>
      </c>
    </row>
    <row r="154" spans="1:65" s="2" customFormat="1" ht="16.5" customHeight="1">
      <c r="A154" s="33"/>
      <c r="B154" s="134"/>
      <c r="C154" s="135" t="s">
        <v>193</v>
      </c>
      <c r="D154" s="135" t="s">
        <v>125</v>
      </c>
      <c r="E154" s="136" t="s">
        <v>233</v>
      </c>
      <c r="F154" s="137" t="s">
        <v>234</v>
      </c>
      <c r="G154" s="138" t="s">
        <v>235</v>
      </c>
      <c r="H154" s="139">
        <v>0</v>
      </c>
      <c r="I154" s="140"/>
      <c r="J154" s="141">
        <f>ROUND(I154*H154,2)</f>
        <v>0</v>
      </c>
      <c r="K154" s="137" t="s">
        <v>129</v>
      </c>
      <c r="L154" s="34"/>
      <c r="M154" s="142" t="s">
        <v>3</v>
      </c>
      <c r="N154" s="143" t="s">
        <v>40</v>
      </c>
      <c r="O154" s="54"/>
      <c r="P154" s="144">
        <f>O154*H154</f>
        <v>0</v>
      </c>
      <c r="Q154" s="144">
        <v>1.7639999999999999E-2</v>
      </c>
      <c r="R154" s="144">
        <f>Q154*H154</f>
        <v>0</v>
      </c>
      <c r="S154" s="144">
        <v>0</v>
      </c>
      <c r="T154" s="14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46" t="s">
        <v>193</v>
      </c>
      <c r="AT154" s="146" t="s">
        <v>125</v>
      </c>
      <c r="AU154" s="146" t="s">
        <v>79</v>
      </c>
      <c r="AY154" s="17" t="s">
        <v>122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7" t="s">
        <v>77</v>
      </c>
      <c r="BK154" s="147">
        <f>ROUND(I154*H154,2)</f>
        <v>0</v>
      </c>
      <c r="BL154" s="17" t="s">
        <v>193</v>
      </c>
      <c r="BM154" s="146" t="s">
        <v>236</v>
      </c>
    </row>
    <row r="155" spans="1:65" s="2" customFormat="1">
      <c r="A155" s="33"/>
      <c r="B155" s="34"/>
      <c r="C155" s="33"/>
      <c r="D155" s="148" t="s">
        <v>132</v>
      </c>
      <c r="E155" s="33"/>
      <c r="F155" s="149" t="s">
        <v>234</v>
      </c>
      <c r="G155" s="33"/>
      <c r="H155" s="33"/>
      <c r="I155" s="150"/>
      <c r="J155" s="33"/>
      <c r="K155" s="33"/>
      <c r="L155" s="34"/>
      <c r="M155" s="151"/>
      <c r="N155" s="152"/>
      <c r="O155" s="54"/>
      <c r="P155" s="54"/>
      <c r="Q155" s="54"/>
      <c r="R155" s="54"/>
      <c r="S155" s="54"/>
      <c r="T155" s="55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7" t="s">
        <v>132</v>
      </c>
      <c r="AU155" s="17" t="s">
        <v>79</v>
      </c>
    </row>
    <row r="156" spans="1:65" s="2" customFormat="1">
      <c r="A156" s="33"/>
      <c r="B156" s="34"/>
      <c r="C156" s="33"/>
      <c r="D156" s="153" t="s">
        <v>133</v>
      </c>
      <c r="E156" s="33"/>
      <c r="F156" s="154" t="s">
        <v>237</v>
      </c>
      <c r="G156" s="33"/>
      <c r="H156" s="33"/>
      <c r="I156" s="150"/>
      <c r="J156" s="33"/>
      <c r="K156" s="33"/>
      <c r="L156" s="34"/>
      <c r="M156" s="151"/>
      <c r="N156" s="152"/>
      <c r="O156" s="54"/>
      <c r="P156" s="54"/>
      <c r="Q156" s="54"/>
      <c r="R156" s="54"/>
      <c r="S156" s="54"/>
      <c r="T156" s="55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7" t="s">
        <v>133</v>
      </c>
      <c r="AU156" s="17" t="s">
        <v>79</v>
      </c>
    </row>
    <row r="157" spans="1:65" s="12" customFormat="1" ht="22.9" customHeight="1">
      <c r="B157" s="121"/>
      <c r="D157" s="122" t="s">
        <v>68</v>
      </c>
      <c r="E157" s="132" t="s">
        <v>238</v>
      </c>
      <c r="F157" s="132" t="s">
        <v>239</v>
      </c>
      <c r="I157" s="124"/>
      <c r="J157" s="133">
        <f>BK157</f>
        <v>0</v>
      </c>
      <c r="L157" s="121"/>
      <c r="M157" s="126"/>
      <c r="N157" s="127"/>
      <c r="O157" s="127"/>
      <c r="P157" s="128">
        <f>SUM(P158:P159)</f>
        <v>0</v>
      </c>
      <c r="Q157" s="127"/>
      <c r="R157" s="128">
        <f>SUM(R158:R159)</f>
        <v>0.22262000000000001</v>
      </c>
      <c r="S157" s="127"/>
      <c r="T157" s="129">
        <f>SUM(T158:T159)</f>
        <v>0</v>
      </c>
      <c r="AR157" s="122" t="s">
        <v>79</v>
      </c>
      <c r="AT157" s="130" t="s">
        <v>68</v>
      </c>
      <c r="AU157" s="130" t="s">
        <v>77</v>
      </c>
      <c r="AY157" s="122" t="s">
        <v>122</v>
      </c>
      <c r="BK157" s="131">
        <f>SUM(BK158:BK159)</f>
        <v>0</v>
      </c>
    </row>
    <row r="158" spans="1:65" s="2" customFormat="1" ht="16.5" customHeight="1">
      <c r="A158" s="33"/>
      <c r="B158" s="134"/>
      <c r="C158" s="135" t="s">
        <v>240</v>
      </c>
      <c r="D158" s="135" t="s">
        <v>125</v>
      </c>
      <c r="E158" s="136" t="s">
        <v>238</v>
      </c>
      <c r="F158" s="137" t="s">
        <v>241</v>
      </c>
      <c r="G158" s="138" t="s">
        <v>235</v>
      </c>
      <c r="H158" s="139">
        <v>1</v>
      </c>
      <c r="I158" s="140"/>
      <c r="J158" s="141">
        <f>ROUND(I158*H158,2)</f>
        <v>0</v>
      </c>
      <c r="K158" s="137" t="s">
        <v>3</v>
      </c>
      <c r="L158" s="34"/>
      <c r="M158" s="142" t="s">
        <v>3</v>
      </c>
      <c r="N158" s="143" t="s">
        <v>40</v>
      </c>
      <c r="O158" s="54"/>
      <c r="P158" s="144">
        <f>O158*H158</f>
        <v>0</v>
      </c>
      <c r="Q158" s="144">
        <v>0.22262000000000001</v>
      </c>
      <c r="R158" s="144">
        <f>Q158*H158</f>
        <v>0.22262000000000001</v>
      </c>
      <c r="S158" s="144">
        <v>0</v>
      </c>
      <c r="T158" s="14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46" t="s">
        <v>193</v>
      </c>
      <c r="AT158" s="146" t="s">
        <v>125</v>
      </c>
      <c r="AU158" s="146" t="s">
        <v>79</v>
      </c>
      <c r="AY158" s="17" t="s">
        <v>122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7" t="s">
        <v>77</v>
      </c>
      <c r="BK158" s="147">
        <f>ROUND(I158*H158,2)</f>
        <v>0</v>
      </c>
      <c r="BL158" s="17" t="s">
        <v>193</v>
      </c>
      <c r="BM158" s="146" t="s">
        <v>242</v>
      </c>
    </row>
    <row r="159" spans="1:65" s="2" customFormat="1">
      <c r="A159" s="33"/>
      <c r="B159" s="34"/>
      <c r="C159" s="33"/>
      <c r="D159" s="148" t="s">
        <v>132</v>
      </c>
      <c r="E159" s="33"/>
      <c r="F159" s="149" t="s">
        <v>241</v>
      </c>
      <c r="G159" s="33"/>
      <c r="H159" s="33"/>
      <c r="I159" s="150"/>
      <c r="J159" s="33"/>
      <c r="K159" s="33"/>
      <c r="L159" s="34"/>
      <c r="M159" s="151"/>
      <c r="N159" s="152"/>
      <c r="O159" s="54"/>
      <c r="P159" s="54"/>
      <c r="Q159" s="54"/>
      <c r="R159" s="54"/>
      <c r="S159" s="54"/>
      <c r="T159" s="55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7" t="s">
        <v>132</v>
      </c>
      <c r="AU159" s="17" t="s">
        <v>79</v>
      </c>
    </row>
    <row r="160" spans="1:65" s="12" customFormat="1" ht="22.9" customHeight="1">
      <c r="B160" s="121"/>
      <c r="D160" s="122" t="s">
        <v>68</v>
      </c>
      <c r="E160" s="132" t="s">
        <v>243</v>
      </c>
      <c r="F160" s="132" t="s">
        <v>244</v>
      </c>
      <c r="I160" s="124"/>
      <c r="J160" s="133">
        <f>BK160</f>
        <v>0</v>
      </c>
      <c r="L160" s="121"/>
      <c r="M160" s="126"/>
      <c r="N160" s="127"/>
      <c r="O160" s="127"/>
      <c r="P160" s="128">
        <f>SUM(P161:P166)</f>
        <v>0</v>
      </c>
      <c r="Q160" s="127"/>
      <c r="R160" s="128">
        <f>SUM(R161:R166)</f>
        <v>0</v>
      </c>
      <c r="S160" s="127"/>
      <c r="T160" s="129">
        <f>SUM(T161:T166)</f>
        <v>0.70000000000000007</v>
      </c>
      <c r="AR160" s="122" t="s">
        <v>79</v>
      </c>
      <c r="AT160" s="130" t="s">
        <v>68</v>
      </c>
      <c r="AU160" s="130" t="s">
        <v>77</v>
      </c>
      <c r="AY160" s="122" t="s">
        <v>122</v>
      </c>
      <c r="BK160" s="131">
        <f>SUM(BK161:BK166)</f>
        <v>0</v>
      </c>
    </row>
    <row r="161" spans="1:65" s="2" customFormat="1" ht="16.5" customHeight="1">
      <c r="A161" s="33"/>
      <c r="B161" s="134"/>
      <c r="C161" s="135" t="s">
        <v>245</v>
      </c>
      <c r="D161" s="135" t="s">
        <v>125</v>
      </c>
      <c r="E161" s="136" t="s">
        <v>243</v>
      </c>
      <c r="F161" s="137" t="s">
        <v>246</v>
      </c>
      <c r="G161" s="138" t="s">
        <v>235</v>
      </c>
      <c r="H161" s="139">
        <v>1</v>
      </c>
      <c r="I161" s="140"/>
      <c r="J161" s="141">
        <f>ROUND(I161*H161,2)</f>
        <v>0</v>
      </c>
      <c r="K161" s="137" t="s">
        <v>129</v>
      </c>
      <c r="L161" s="34"/>
      <c r="M161" s="142" t="s">
        <v>3</v>
      </c>
      <c r="N161" s="143" t="s">
        <v>40</v>
      </c>
      <c r="O161" s="54"/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46" t="s">
        <v>193</v>
      </c>
      <c r="AT161" s="146" t="s">
        <v>125</v>
      </c>
      <c r="AU161" s="146" t="s">
        <v>79</v>
      </c>
      <c r="AY161" s="17" t="s">
        <v>122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7" t="s">
        <v>77</v>
      </c>
      <c r="BK161" s="147">
        <f>ROUND(I161*H161,2)</f>
        <v>0</v>
      </c>
      <c r="BL161" s="17" t="s">
        <v>193</v>
      </c>
      <c r="BM161" s="146" t="s">
        <v>247</v>
      </c>
    </row>
    <row r="162" spans="1:65" s="2" customFormat="1">
      <c r="A162" s="33"/>
      <c r="B162" s="34"/>
      <c r="C162" s="33"/>
      <c r="D162" s="148" t="s">
        <v>132</v>
      </c>
      <c r="E162" s="33"/>
      <c r="F162" s="149" t="s">
        <v>246</v>
      </c>
      <c r="G162" s="33"/>
      <c r="H162" s="33"/>
      <c r="I162" s="150"/>
      <c r="J162" s="33"/>
      <c r="K162" s="33"/>
      <c r="L162" s="34"/>
      <c r="M162" s="151"/>
      <c r="N162" s="152"/>
      <c r="O162" s="54"/>
      <c r="P162" s="54"/>
      <c r="Q162" s="54"/>
      <c r="R162" s="54"/>
      <c r="S162" s="54"/>
      <c r="T162" s="55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7" t="s">
        <v>132</v>
      </c>
      <c r="AU162" s="17" t="s">
        <v>79</v>
      </c>
    </row>
    <row r="163" spans="1:65" s="2" customFormat="1">
      <c r="A163" s="33"/>
      <c r="B163" s="34"/>
      <c r="C163" s="33"/>
      <c r="D163" s="153" t="s">
        <v>133</v>
      </c>
      <c r="E163" s="33"/>
      <c r="F163" s="154" t="s">
        <v>248</v>
      </c>
      <c r="G163" s="33"/>
      <c r="H163" s="33"/>
      <c r="I163" s="150"/>
      <c r="J163" s="33"/>
      <c r="K163" s="33"/>
      <c r="L163" s="34"/>
      <c r="M163" s="151"/>
      <c r="N163" s="152"/>
      <c r="O163" s="54"/>
      <c r="P163" s="54"/>
      <c r="Q163" s="54"/>
      <c r="R163" s="54"/>
      <c r="S163" s="54"/>
      <c r="T163" s="55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7" t="s">
        <v>133</v>
      </c>
      <c r="AU163" s="17" t="s">
        <v>79</v>
      </c>
    </row>
    <row r="164" spans="1:65" s="2" customFormat="1" ht="24.2" customHeight="1">
      <c r="A164" s="33"/>
      <c r="B164" s="134"/>
      <c r="C164" s="135" t="s">
        <v>249</v>
      </c>
      <c r="D164" s="135" t="s">
        <v>125</v>
      </c>
      <c r="E164" s="136" t="s">
        <v>250</v>
      </c>
      <c r="F164" s="137" t="s">
        <v>251</v>
      </c>
      <c r="G164" s="138" t="s">
        <v>252</v>
      </c>
      <c r="H164" s="139">
        <v>350</v>
      </c>
      <c r="I164" s="140"/>
      <c r="J164" s="141">
        <f>ROUND(I164*H164,2)</f>
        <v>0</v>
      </c>
      <c r="K164" s="137" t="s">
        <v>129</v>
      </c>
      <c r="L164" s="34"/>
      <c r="M164" s="142" t="s">
        <v>3</v>
      </c>
      <c r="N164" s="143" t="s">
        <v>40</v>
      </c>
      <c r="O164" s="54"/>
      <c r="P164" s="144">
        <f>O164*H164</f>
        <v>0</v>
      </c>
      <c r="Q164" s="144">
        <v>0</v>
      </c>
      <c r="R164" s="144">
        <f>Q164*H164</f>
        <v>0</v>
      </c>
      <c r="S164" s="144">
        <v>2E-3</v>
      </c>
      <c r="T164" s="145">
        <f>S164*H164</f>
        <v>0.70000000000000007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46" t="s">
        <v>138</v>
      </c>
      <c r="AT164" s="146" t="s">
        <v>125</v>
      </c>
      <c r="AU164" s="146" t="s">
        <v>79</v>
      </c>
      <c r="AY164" s="17" t="s">
        <v>122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7" t="s">
        <v>77</v>
      </c>
      <c r="BK164" s="147">
        <f>ROUND(I164*H164,2)</f>
        <v>0</v>
      </c>
      <c r="BL164" s="17" t="s">
        <v>138</v>
      </c>
      <c r="BM164" s="146" t="s">
        <v>253</v>
      </c>
    </row>
    <row r="165" spans="1:65" s="2" customFormat="1" ht="19.5">
      <c r="A165" s="33"/>
      <c r="B165" s="34"/>
      <c r="C165" s="33"/>
      <c r="D165" s="148" t="s">
        <v>132</v>
      </c>
      <c r="E165" s="33"/>
      <c r="F165" s="149" t="s">
        <v>254</v>
      </c>
      <c r="G165" s="33"/>
      <c r="H165" s="33"/>
      <c r="I165" s="150"/>
      <c r="J165" s="33"/>
      <c r="K165" s="33"/>
      <c r="L165" s="34"/>
      <c r="M165" s="151"/>
      <c r="N165" s="152"/>
      <c r="O165" s="54"/>
      <c r="P165" s="54"/>
      <c r="Q165" s="54"/>
      <c r="R165" s="54"/>
      <c r="S165" s="54"/>
      <c r="T165" s="55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7" t="s">
        <v>132</v>
      </c>
      <c r="AU165" s="17" t="s">
        <v>79</v>
      </c>
    </row>
    <row r="166" spans="1:65" s="2" customFormat="1">
      <c r="A166" s="33"/>
      <c r="B166" s="34"/>
      <c r="C166" s="33"/>
      <c r="D166" s="153" t="s">
        <v>133</v>
      </c>
      <c r="E166" s="33"/>
      <c r="F166" s="154" t="s">
        <v>255</v>
      </c>
      <c r="G166" s="33"/>
      <c r="H166" s="33"/>
      <c r="I166" s="150"/>
      <c r="J166" s="33"/>
      <c r="K166" s="33"/>
      <c r="L166" s="34"/>
      <c r="M166" s="151"/>
      <c r="N166" s="152"/>
      <c r="O166" s="54"/>
      <c r="P166" s="54"/>
      <c r="Q166" s="54"/>
      <c r="R166" s="54"/>
      <c r="S166" s="54"/>
      <c r="T166" s="55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7" t="s">
        <v>133</v>
      </c>
      <c r="AU166" s="17" t="s">
        <v>79</v>
      </c>
    </row>
    <row r="167" spans="1:65" s="12" customFormat="1" ht="22.9" customHeight="1">
      <c r="B167" s="121"/>
      <c r="D167" s="122" t="s">
        <v>68</v>
      </c>
      <c r="E167" s="132" t="s">
        <v>256</v>
      </c>
      <c r="F167" s="132" t="s">
        <v>257</v>
      </c>
      <c r="I167" s="124"/>
      <c r="J167" s="133">
        <f>BK167</f>
        <v>0</v>
      </c>
      <c r="L167" s="121"/>
      <c r="M167" s="126"/>
      <c r="N167" s="127"/>
      <c r="O167" s="127"/>
      <c r="P167" s="128">
        <f>SUM(P168:P169)</f>
        <v>0</v>
      </c>
      <c r="Q167" s="127"/>
      <c r="R167" s="128">
        <f>SUM(R168:R169)</f>
        <v>0</v>
      </c>
      <c r="S167" s="127"/>
      <c r="T167" s="129">
        <f>SUM(T168:T169)</f>
        <v>0</v>
      </c>
      <c r="AR167" s="122" t="s">
        <v>79</v>
      </c>
      <c r="AT167" s="130" t="s">
        <v>68</v>
      </c>
      <c r="AU167" s="130" t="s">
        <v>77</v>
      </c>
      <c r="AY167" s="122" t="s">
        <v>122</v>
      </c>
      <c r="BK167" s="131">
        <f>SUM(BK168:BK169)</f>
        <v>0</v>
      </c>
    </row>
    <row r="168" spans="1:65" s="2" customFormat="1" ht="16.5" customHeight="1">
      <c r="A168" s="33"/>
      <c r="B168" s="134"/>
      <c r="C168" s="135" t="s">
        <v>258</v>
      </c>
      <c r="D168" s="135" t="s">
        <v>125</v>
      </c>
      <c r="E168" s="136" t="s">
        <v>256</v>
      </c>
      <c r="F168" s="137" t="s">
        <v>259</v>
      </c>
      <c r="G168" s="138" t="s">
        <v>235</v>
      </c>
      <c r="H168" s="139">
        <v>1</v>
      </c>
      <c r="I168" s="140"/>
      <c r="J168" s="141">
        <f>ROUND(I168*H168,2)</f>
        <v>0</v>
      </c>
      <c r="K168" s="137" t="s">
        <v>3</v>
      </c>
      <c r="L168" s="34"/>
      <c r="M168" s="142" t="s">
        <v>3</v>
      </c>
      <c r="N168" s="143" t="s">
        <v>40</v>
      </c>
      <c r="O168" s="54"/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46" t="s">
        <v>193</v>
      </c>
      <c r="AT168" s="146" t="s">
        <v>125</v>
      </c>
      <c r="AU168" s="146" t="s">
        <v>79</v>
      </c>
      <c r="AY168" s="17" t="s">
        <v>122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7" t="s">
        <v>77</v>
      </c>
      <c r="BK168" s="147">
        <f>ROUND(I168*H168,2)</f>
        <v>0</v>
      </c>
      <c r="BL168" s="17" t="s">
        <v>193</v>
      </c>
      <c r="BM168" s="146" t="s">
        <v>260</v>
      </c>
    </row>
    <row r="169" spans="1:65" s="2" customFormat="1">
      <c r="A169" s="33"/>
      <c r="B169" s="34"/>
      <c r="C169" s="33"/>
      <c r="D169" s="148" t="s">
        <v>132</v>
      </c>
      <c r="E169" s="33"/>
      <c r="F169" s="149" t="s">
        <v>259</v>
      </c>
      <c r="G169" s="33"/>
      <c r="H169" s="33"/>
      <c r="I169" s="150"/>
      <c r="J169" s="33"/>
      <c r="K169" s="33"/>
      <c r="L169" s="34"/>
      <c r="M169" s="151"/>
      <c r="N169" s="152"/>
      <c r="O169" s="54"/>
      <c r="P169" s="54"/>
      <c r="Q169" s="54"/>
      <c r="R169" s="54"/>
      <c r="S169" s="54"/>
      <c r="T169" s="55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7" t="s">
        <v>132</v>
      </c>
      <c r="AU169" s="17" t="s">
        <v>79</v>
      </c>
    </row>
    <row r="170" spans="1:65" s="12" customFormat="1" ht="22.9" customHeight="1">
      <c r="B170" s="121"/>
      <c r="D170" s="122" t="s">
        <v>68</v>
      </c>
      <c r="E170" s="132" t="s">
        <v>261</v>
      </c>
      <c r="F170" s="132" t="s">
        <v>262</v>
      </c>
      <c r="I170" s="124"/>
      <c r="J170" s="133">
        <f>BK170</f>
        <v>0</v>
      </c>
      <c r="L170" s="121"/>
      <c r="M170" s="126"/>
      <c r="N170" s="127"/>
      <c r="O170" s="127"/>
      <c r="P170" s="128">
        <f>SUM(P171:P174)</f>
        <v>0</v>
      </c>
      <c r="Q170" s="127"/>
      <c r="R170" s="128">
        <f>SUM(R171:R174)</f>
        <v>0.17359555000000002</v>
      </c>
      <c r="S170" s="127"/>
      <c r="T170" s="129">
        <f>SUM(T171:T174)</f>
        <v>0</v>
      </c>
      <c r="AR170" s="122" t="s">
        <v>79</v>
      </c>
      <c r="AT170" s="130" t="s">
        <v>68</v>
      </c>
      <c r="AU170" s="130" t="s">
        <v>77</v>
      </c>
      <c r="AY170" s="122" t="s">
        <v>122</v>
      </c>
      <c r="BK170" s="131">
        <f>SUM(BK171:BK174)</f>
        <v>0</v>
      </c>
    </row>
    <row r="171" spans="1:65" s="2" customFormat="1" ht="24.2" customHeight="1">
      <c r="A171" s="33"/>
      <c r="B171" s="134"/>
      <c r="C171" s="135" t="s">
        <v>8</v>
      </c>
      <c r="D171" s="135" t="s">
        <v>125</v>
      </c>
      <c r="E171" s="136" t="s">
        <v>263</v>
      </c>
      <c r="F171" s="137" t="s">
        <v>264</v>
      </c>
      <c r="G171" s="138" t="s">
        <v>137</v>
      </c>
      <c r="H171" s="139">
        <v>6.8049999999999997</v>
      </c>
      <c r="I171" s="140"/>
      <c r="J171" s="141">
        <f>ROUND(I171*H171,2)</f>
        <v>0</v>
      </c>
      <c r="K171" s="137" t="s">
        <v>129</v>
      </c>
      <c r="L171" s="34"/>
      <c r="M171" s="142" t="s">
        <v>3</v>
      </c>
      <c r="N171" s="143" t="s">
        <v>40</v>
      </c>
      <c r="O171" s="54"/>
      <c r="P171" s="144">
        <f>O171*H171</f>
        <v>0</v>
      </c>
      <c r="Q171" s="144">
        <v>2.5510000000000001E-2</v>
      </c>
      <c r="R171" s="144">
        <f>Q171*H171</f>
        <v>0.17359555000000002</v>
      </c>
      <c r="S171" s="144">
        <v>0</v>
      </c>
      <c r="T171" s="14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46" t="s">
        <v>193</v>
      </c>
      <c r="AT171" s="146" t="s">
        <v>125</v>
      </c>
      <c r="AU171" s="146" t="s">
        <v>79</v>
      </c>
      <c r="AY171" s="17" t="s">
        <v>122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7" t="s">
        <v>77</v>
      </c>
      <c r="BK171" s="147">
        <f>ROUND(I171*H171,2)</f>
        <v>0</v>
      </c>
      <c r="BL171" s="17" t="s">
        <v>193</v>
      </c>
      <c r="BM171" s="146" t="s">
        <v>265</v>
      </c>
    </row>
    <row r="172" spans="1:65" s="2" customFormat="1" ht="39">
      <c r="A172" s="33"/>
      <c r="B172" s="34"/>
      <c r="C172" s="33"/>
      <c r="D172" s="148" t="s">
        <v>132</v>
      </c>
      <c r="E172" s="33"/>
      <c r="F172" s="149" t="s">
        <v>266</v>
      </c>
      <c r="G172" s="33"/>
      <c r="H172" s="33"/>
      <c r="I172" s="150"/>
      <c r="J172" s="33"/>
      <c r="K172" s="33"/>
      <c r="L172" s="34"/>
      <c r="M172" s="151"/>
      <c r="N172" s="152"/>
      <c r="O172" s="54"/>
      <c r="P172" s="54"/>
      <c r="Q172" s="54"/>
      <c r="R172" s="54"/>
      <c r="S172" s="54"/>
      <c r="T172" s="55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7" t="s">
        <v>132</v>
      </c>
      <c r="AU172" s="17" t="s">
        <v>79</v>
      </c>
    </row>
    <row r="173" spans="1:65" s="2" customFormat="1">
      <c r="A173" s="33"/>
      <c r="B173" s="34"/>
      <c r="C173" s="33"/>
      <c r="D173" s="153" t="s">
        <v>133</v>
      </c>
      <c r="E173" s="33"/>
      <c r="F173" s="154" t="s">
        <v>267</v>
      </c>
      <c r="G173" s="33"/>
      <c r="H173" s="33"/>
      <c r="I173" s="150"/>
      <c r="J173" s="33"/>
      <c r="K173" s="33"/>
      <c r="L173" s="34"/>
      <c r="M173" s="151"/>
      <c r="N173" s="152"/>
      <c r="O173" s="54"/>
      <c r="P173" s="54"/>
      <c r="Q173" s="54"/>
      <c r="R173" s="54"/>
      <c r="S173" s="54"/>
      <c r="T173" s="55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7" t="s">
        <v>133</v>
      </c>
      <c r="AU173" s="17" t="s">
        <v>79</v>
      </c>
    </row>
    <row r="174" spans="1:65" s="13" customFormat="1">
      <c r="B174" s="155"/>
      <c r="D174" s="148" t="s">
        <v>148</v>
      </c>
      <c r="E174" s="156" t="s">
        <v>3</v>
      </c>
      <c r="F174" s="157" t="s">
        <v>268</v>
      </c>
      <c r="H174" s="158">
        <v>6.8049999999999997</v>
      </c>
      <c r="I174" s="159"/>
      <c r="L174" s="155"/>
      <c r="M174" s="160"/>
      <c r="N174" s="161"/>
      <c r="O174" s="161"/>
      <c r="P174" s="161"/>
      <c r="Q174" s="161"/>
      <c r="R174" s="161"/>
      <c r="S174" s="161"/>
      <c r="T174" s="162"/>
      <c r="AT174" s="156" t="s">
        <v>148</v>
      </c>
      <c r="AU174" s="156" t="s">
        <v>79</v>
      </c>
      <c r="AV174" s="13" t="s">
        <v>79</v>
      </c>
      <c r="AW174" s="13" t="s">
        <v>31</v>
      </c>
      <c r="AX174" s="13" t="s">
        <v>77</v>
      </c>
      <c r="AY174" s="156" t="s">
        <v>122</v>
      </c>
    </row>
    <row r="175" spans="1:65" s="12" customFormat="1" ht="22.9" customHeight="1">
      <c r="B175" s="121"/>
      <c r="D175" s="122" t="s">
        <v>68</v>
      </c>
      <c r="E175" s="132" t="s">
        <v>269</v>
      </c>
      <c r="F175" s="132" t="s">
        <v>270</v>
      </c>
      <c r="I175" s="124"/>
      <c r="J175" s="133">
        <f>BK175</f>
        <v>0</v>
      </c>
      <c r="L175" s="121"/>
      <c r="M175" s="126"/>
      <c r="N175" s="127"/>
      <c r="O175" s="127"/>
      <c r="P175" s="128">
        <f>SUM(P176:P211)</f>
        <v>0</v>
      </c>
      <c r="Q175" s="127"/>
      <c r="R175" s="128">
        <f>SUM(R176:R211)</f>
        <v>0.18800000000000003</v>
      </c>
      <c r="S175" s="127"/>
      <c r="T175" s="129">
        <f>SUM(T176:T211)</f>
        <v>0.62880000000000003</v>
      </c>
      <c r="AR175" s="122" t="s">
        <v>79</v>
      </c>
      <c r="AT175" s="130" t="s">
        <v>68</v>
      </c>
      <c r="AU175" s="130" t="s">
        <v>77</v>
      </c>
      <c r="AY175" s="122" t="s">
        <v>122</v>
      </c>
      <c r="BK175" s="131">
        <f>SUM(BK176:BK211)</f>
        <v>0</v>
      </c>
    </row>
    <row r="176" spans="1:65" s="2" customFormat="1" ht="33" customHeight="1">
      <c r="A176" s="33"/>
      <c r="B176" s="134"/>
      <c r="C176" s="135" t="s">
        <v>271</v>
      </c>
      <c r="D176" s="135" t="s">
        <v>125</v>
      </c>
      <c r="E176" s="136" t="s">
        <v>272</v>
      </c>
      <c r="F176" s="137" t="s">
        <v>273</v>
      </c>
      <c r="G176" s="138" t="s">
        <v>191</v>
      </c>
      <c r="H176" s="139">
        <v>1</v>
      </c>
      <c r="I176" s="140"/>
      <c r="J176" s="141">
        <f>ROUND(I176*H176,2)</f>
        <v>0</v>
      </c>
      <c r="K176" s="137" t="s">
        <v>129</v>
      </c>
      <c r="L176" s="34"/>
      <c r="M176" s="142" t="s">
        <v>3</v>
      </c>
      <c r="N176" s="143" t="s">
        <v>40</v>
      </c>
      <c r="O176" s="54"/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46" t="s">
        <v>193</v>
      </c>
      <c r="AT176" s="146" t="s">
        <v>125</v>
      </c>
      <c r="AU176" s="146" t="s">
        <v>79</v>
      </c>
      <c r="AY176" s="17" t="s">
        <v>122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7" t="s">
        <v>77</v>
      </c>
      <c r="BK176" s="147">
        <f>ROUND(I176*H176,2)</f>
        <v>0</v>
      </c>
      <c r="BL176" s="17" t="s">
        <v>193</v>
      </c>
      <c r="BM176" s="146" t="s">
        <v>274</v>
      </c>
    </row>
    <row r="177" spans="1:65" s="2" customFormat="1" ht="29.25">
      <c r="A177" s="33"/>
      <c r="B177" s="34"/>
      <c r="C177" s="33"/>
      <c r="D177" s="148" t="s">
        <v>132</v>
      </c>
      <c r="E177" s="33"/>
      <c r="F177" s="149" t="s">
        <v>275</v>
      </c>
      <c r="G177" s="33"/>
      <c r="H177" s="33"/>
      <c r="I177" s="150"/>
      <c r="J177" s="33"/>
      <c r="K177" s="33"/>
      <c r="L177" s="34"/>
      <c r="M177" s="151"/>
      <c r="N177" s="152"/>
      <c r="O177" s="54"/>
      <c r="P177" s="54"/>
      <c r="Q177" s="54"/>
      <c r="R177" s="54"/>
      <c r="S177" s="54"/>
      <c r="T177" s="55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7" t="s">
        <v>132</v>
      </c>
      <c r="AU177" s="17" t="s">
        <v>79</v>
      </c>
    </row>
    <row r="178" spans="1:65" s="2" customFormat="1">
      <c r="A178" s="33"/>
      <c r="B178" s="34"/>
      <c r="C178" s="33"/>
      <c r="D178" s="153" t="s">
        <v>133</v>
      </c>
      <c r="E178" s="33"/>
      <c r="F178" s="154" t="s">
        <v>276</v>
      </c>
      <c r="G178" s="33"/>
      <c r="H178" s="33"/>
      <c r="I178" s="150"/>
      <c r="J178" s="33"/>
      <c r="K178" s="33"/>
      <c r="L178" s="34"/>
      <c r="M178" s="151"/>
      <c r="N178" s="152"/>
      <c r="O178" s="54"/>
      <c r="P178" s="54"/>
      <c r="Q178" s="54"/>
      <c r="R178" s="54"/>
      <c r="S178" s="54"/>
      <c r="T178" s="55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7" t="s">
        <v>133</v>
      </c>
      <c r="AU178" s="17" t="s">
        <v>79</v>
      </c>
    </row>
    <row r="179" spans="1:65" s="2" customFormat="1" ht="24.2" customHeight="1">
      <c r="A179" s="33"/>
      <c r="B179" s="134"/>
      <c r="C179" s="171" t="s">
        <v>277</v>
      </c>
      <c r="D179" s="171" t="s">
        <v>188</v>
      </c>
      <c r="E179" s="172" t="s">
        <v>278</v>
      </c>
      <c r="F179" s="173" t="s">
        <v>279</v>
      </c>
      <c r="G179" s="174" t="s">
        <v>191</v>
      </c>
      <c r="H179" s="175">
        <v>1</v>
      </c>
      <c r="I179" s="176"/>
      <c r="J179" s="177">
        <f>ROUND(I179*H179,2)</f>
        <v>0</v>
      </c>
      <c r="K179" s="173" t="s">
        <v>129</v>
      </c>
      <c r="L179" s="178"/>
      <c r="M179" s="179" t="s">
        <v>3</v>
      </c>
      <c r="N179" s="180" t="s">
        <v>40</v>
      </c>
      <c r="O179" s="54"/>
      <c r="P179" s="144">
        <f>O179*H179</f>
        <v>0</v>
      </c>
      <c r="Q179" s="144">
        <v>4.2999999999999997E-2</v>
      </c>
      <c r="R179" s="144">
        <f>Q179*H179</f>
        <v>4.2999999999999997E-2</v>
      </c>
      <c r="S179" s="144">
        <v>0</v>
      </c>
      <c r="T179" s="14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46" t="s">
        <v>192</v>
      </c>
      <c r="AT179" s="146" t="s">
        <v>188</v>
      </c>
      <c r="AU179" s="146" t="s">
        <v>79</v>
      </c>
      <c r="AY179" s="17" t="s">
        <v>122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7" t="s">
        <v>77</v>
      </c>
      <c r="BK179" s="147">
        <f>ROUND(I179*H179,2)</f>
        <v>0</v>
      </c>
      <c r="BL179" s="17" t="s">
        <v>193</v>
      </c>
      <c r="BM179" s="146" t="s">
        <v>280</v>
      </c>
    </row>
    <row r="180" spans="1:65" s="2" customFormat="1">
      <c r="A180" s="33"/>
      <c r="B180" s="34"/>
      <c r="C180" s="33"/>
      <c r="D180" s="148" t="s">
        <v>132</v>
      </c>
      <c r="E180" s="33"/>
      <c r="F180" s="149" t="s">
        <v>279</v>
      </c>
      <c r="G180" s="33"/>
      <c r="H180" s="33"/>
      <c r="I180" s="150"/>
      <c r="J180" s="33"/>
      <c r="K180" s="33"/>
      <c r="L180" s="34"/>
      <c r="M180" s="151"/>
      <c r="N180" s="152"/>
      <c r="O180" s="54"/>
      <c r="P180" s="54"/>
      <c r="Q180" s="54"/>
      <c r="R180" s="54"/>
      <c r="S180" s="54"/>
      <c r="T180" s="55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7" t="s">
        <v>132</v>
      </c>
      <c r="AU180" s="17" t="s">
        <v>79</v>
      </c>
    </row>
    <row r="181" spans="1:65" s="2" customFormat="1" ht="58.5">
      <c r="A181" s="33"/>
      <c r="B181" s="34"/>
      <c r="C181" s="33"/>
      <c r="D181" s="148" t="s">
        <v>281</v>
      </c>
      <c r="E181" s="33"/>
      <c r="F181" s="181" t="s">
        <v>282</v>
      </c>
      <c r="G181" s="33"/>
      <c r="H181" s="33"/>
      <c r="I181" s="150"/>
      <c r="J181" s="33"/>
      <c r="K181" s="33"/>
      <c r="L181" s="34"/>
      <c r="M181" s="151"/>
      <c r="N181" s="152"/>
      <c r="O181" s="54"/>
      <c r="P181" s="54"/>
      <c r="Q181" s="54"/>
      <c r="R181" s="54"/>
      <c r="S181" s="54"/>
      <c r="T181" s="55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7" t="s">
        <v>281</v>
      </c>
      <c r="AU181" s="17" t="s">
        <v>79</v>
      </c>
    </row>
    <row r="182" spans="1:65" s="2" customFormat="1" ht="24.2" customHeight="1">
      <c r="A182" s="33"/>
      <c r="B182" s="134"/>
      <c r="C182" s="171" t="s">
        <v>283</v>
      </c>
      <c r="D182" s="171" t="s">
        <v>188</v>
      </c>
      <c r="E182" s="172" t="s">
        <v>284</v>
      </c>
      <c r="F182" s="173" t="s">
        <v>285</v>
      </c>
      <c r="G182" s="174" t="s">
        <v>191</v>
      </c>
      <c r="H182" s="175">
        <v>1</v>
      </c>
      <c r="I182" s="176"/>
      <c r="J182" s="177">
        <f>ROUND(I182*H182,2)</f>
        <v>0</v>
      </c>
      <c r="K182" s="173" t="s">
        <v>3</v>
      </c>
      <c r="L182" s="178"/>
      <c r="M182" s="179" t="s">
        <v>3</v>
      </c>
      <c r="N182" s="180" t="s">
        <v>40</v>
      </c>
      <c r="O182" s="54"/>
      <c r="P182" s="144">
        <f>O182*H182</f>
        <v>0</v>
      </c>
      <c r="Q182" s="144">
        <v>1.4500000000000001E-2</v>
      </c>
      <c r="R182" s="144">
        <f>Q182*H182</f>
        <v>1.4500000000000001E-2</v>
      </c>
      <c r="S182" s="144">
        <v>0</v>
      </c>
      <c r="T182" s="14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46" t="s">
        <v>176</v>
      </c>
      <c r="AT182" s="146" t="s">
        <v>188</v>
      </c>
      <c r="AU182" s="146" t="s">
        <v>79</v>
      </c>
      <c r="AY182" s="17" t="s">
        <v>122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7" t="s">
        <v>77</v>
      </c>
      <c r="BK182" s="147">
        <f>ROUND(I182*H182,2)</f>
        <v>0</v>
      </c>
      <c r="BL182" s="17" t="s">
        <v>138</v>
      </c>
      <c r="BM182" s="146" t="s">
        <v>286</v>
      </c>
    </row>
    <row r="183" spans="1:65" s="2" customFormat="1" ht="29.25">
      <c r="A183" s="33"/>
      <c r="B183" s="34"/>
      <c r="C183" s="33"/>
      <c r="D183" s="148" t="s">
        <v>132</v>
      </c>
      <c r="E183" s="33"/>
      <c r="F183" s="149" t="s">
        <v>287</v>
      </c>
      <c r="G183" s="33"/>
      <c r="H183" s="33"/>
      <c r="I183" s="150"/>
      <c r="J183" s="33"/>
      <c r="K183" s="33"/>
      <c r="L183" s="34"/>
      <c r="M183" s="151"/>
      <c r="N183" s="152"/>
      <c r="O183" s="54"/>
      <c r="P183" s="54"/>
      <c r="Q183" s="54"/>
      <c r="R183" s="54"/>
      <c r="S183" s="54"/>
      <c r="T183" s="55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7" t="s">
        <v>132</v>
      </c>
      <c r="AU183" s="17" t="s">
        <v>79</v>
      </c>
    </row>
    <row r="184" spans="1:65" s="2" customFormat="1" ht="87.75">
      <c r="A184" s="33"/>
      <c r="B184" s="34"/>
      <c r="C184" s="33"/>
      <c r="D184" s="148" t="s">
        <v>281</v>
      </c>
      <c r="E184" s="33"/>
      <c r="F184" s="181" t="s">
        <v>288</v>
      </c>
      <c r="G184" s="33"/>
      <c r="H184" s="33"/>
      <c r="I184" s="150"/>
      <c r="J184" s="33"/>
      <c r="K184" s="33"/>
      <c r="L184" s="34"/>
      <c r="M184" s="151"/>
      <c r="N184" s="152"/>
      <c r="O184" s="54"/>
      <c r="P184" s="54"/>
      <c r="Q184" s="54"/>
      <c r="R184" s="54"/>
      <c r="S184" s="54"/>
      <c r="T184" s="55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7" t="s">
        <v>281</v>
      </c>
      <c r="AU184" s="17" t="s">
        <v>79</v>
      </c>
    </row>
    <row r="185" spans="1:65" s="2" customFormat="1" ht="24.2" customHeight="1">
      <c r="A185" s="33"/>
      <c r="B185" s="134"/>
      <c r="C185" s="171" t="s">
        <v>289</v>
      </c>
      <c r="D185" s="171" t="s">
        <v>188</v>
      </c>
      <c r="E185" s="172" t="s">
        <v>290</v>
      </c>
      <c r="F185" s="173" t="s">
        <v>291</v>
      </c>
      <c r="G185" s="174" t="s">
        <v>191</v>
      </c>
      <c r="H185" s="175">
        <v>1</v>
      </c>
      <c r="I185" s="176"/>
      <c r="J185" s="177">
        <f>ROUND(I185*H185,2)</f>
        <v>0</v>
      </c>
      <c r="K185" s="173" t="s">
        <v>3</v>
      </c>
      <c r="L185" s="178"/>
      <c r="M185" s="179" t="s">
        <v>3</v>
      </c>
      <c r="N185" s="180" t="s">
        <v>40</v>
      </c>
      <c r="O185" s="54"/>
      <c r="P185" s="144">
        <f>O185*H185</f>
        <v>0</v>
      </c>
      <c r="Q185" s="144">
        <v>1.4500000000000001E-2</v>
      </c>
      <c r="R185" s="144">
        <f>Q185*H185</f>
        <v>1.4500000000000001E-2</v>
      </c>
      <c r="S185" s="144">
        <v>0</v>
      </c>
      <c r="T185" s="14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46" t="s">
        <v>176</v>
      </c>
      <c r="AT185" s="146" t="s">
        <v>188</v>
      </c>
      <c r="AU185" s="146" t="s">
        <v>79</v>
      </c>
      <c r="AY185" s="17" t="s">
        <v>122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7" t="s">
        <v>77</v>
      </c>
      <c r="BK185" s="147">
        <f>ROUND(I185*H185,2)</f>
        <v>0</v>
      </c>
      <c r="BL185" s="17" t="s">
        <v>138</v>
      </c>
      <c r="BM185" s="146" t="s">
        <v>292</v>
      </c>
    </row>
    <row r="186" spans="1:65" s="2" customFormat="1" ht="29.25">
      <c r="A186" s="33"/>
      <c r="B186" s="34"/>
      <c r="C186" s="33"/>
      <c r="D186" s="148" t="s">
        <v>132</v>
      </c>
      <c r="E186" s="33"/>
      <c r="F186" s="149" t="s">
        <v>293</v>
      </c>
      <c r="G186" s="33"/>
      <c r="H186" s="33"/>
      <c r="I186" s="150"/>
      <c r="J186" s="33"/>
      <c r="K186" s="33"/>
      <c r="L186" s="34"/>
      <c r="M186" s="151"/>
      <c r="N186" s="152"/>
      <c r="O186" s="54"/>
      <c r="P186" s="54"/>
      <c r="Q186" s="54"/>
      <c r="R186" s="54"/>
      <c r="S186" s="54"/>
      <c r="T186" s="55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7" t="s">
        <v>132</v>
      </c>
      <c r="AU186" s="17" t="s">
        <v>79</v>
      </c>
    </row>
    <row r="187" spans="1:65" s="2" customFormat="1" ht="87.75">
      <c r="A187" s="33"/>
      <c r="B187" s="34"/>
      <c r="C187" s="33"/>
      <c r="D187" s="148" t="s">
        <v>281</v>
      </c>
      <c r="E187" s="33"/>
      <c r="F187" s="181" t="s">
        <v>294</v>
      </c>
      <c r="G187" s="33"/>
      <c r="H187" s="33"/>
      <c r="I187" s="150"/>
      <c r="J187" s="33"/>
      <c r="K187" s="33"/>
      <c r="L187" s="34"/>
      <c r="M187" s="151"/>
      <c r="N187" s="152"/>
      <c r="O187" s="54"/>
      <c r="P187" s="54"/>
      <c r="Q187" s="54"/>
      <c r="R187" s="54"/>
      <c r="S187" s="54"/>
      <c r="T187" s="55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7" t="s">
        <v>281</v>
      </c>
      <c r="AU187" s="17" t="s">
        <v>79</v>
      </c>
    </row>
    <row r="188" spans="1:65" s="2" customFormat="1" ht="24.2" customHeight="1">
      <c r="A188" s="33"/>
      <c r="B188" s="134"/>
      <c r="C188" s="171" t="s">
        <v>295</v>
      </c>
      <c r="D188" s="171" t="s">
        <v>188</v>
      </c>
      <c r="E188" s="172" t="s">
        <v>296</v>
      </c>
      <c r="F188" s="173" t="s">
        <v>297</v>
      </c>
      <c r="G188" s="174" t="s">
        <v>191</v>
      </c>
      <c r="H188" s="175">
        <v>2</v>
      </c>
      <c r="I188" s="176"/>
      <c r="J188" s="177">
        <f>ROUND(I188*H188,2)</f>
        <v>0</v>
      </c>
      <c r="K188" s="173" t="s">
        <v>3</v>
      </c>
      <c r="L188" s="178"/>
      <c r="M188" s="179" t="s">
        <v>3</v>
      </c>
      <c r="N188" s="180" t="s">
        <v>40</v>
      </c>
      <c r="O188" s="54"/>
      <c r="P188" s="144">
        <f>O188*H188</f>
        <v>0</v>
      </c>
      <c r="Q188" s="144">
        <v>1.4500000000000001E-2</v>
      </c>
      <c r="R188" s="144">
        <f>Q188*H188</f>
        <v>2.9000000000000001E-2</v>
      </c>
      <c r="S188" s="144">
        <v>0</v>
      </c>
      <c r="T188" s="14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46" t="s">
        <v>176</v>
      </c>
      <c r="AT188" s="146" t="s">
        <v>188</v>
      </c>
      <c r="AU188" s="146" t="s">
        <v>79</v>
      </c>
      <c r="AY188" s="17" t="s">
        <v>122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7" t="s">
        <v>77</v>
      </c>
      <c r="BK188" s="147">
        <f>ROUND(I188*H188,2)</f>
        <v>0</v>
      </c>
      <c r="BL188" s="17" t="s">
        <v>138</v>
      </c>
      <c r="BM188" s="146" t="s">
        <v>298</v>
      </c>
    </row>
    <row r="189" spans="1:65" s="2" customFormat="1" ht="29.25">
      <c r="A189" s="33"/>
      <c r="B189" s="34"/>
      <c r="C189" s="33"/>
      <c r="D189" s="148" t="s">
        <v>132</v>
      </c>
      <c r="E189" s="33"/>
      <c r="F189" s="149" t="s">
        <v>299</v>
      </c>
      <c r="G189" s="33"/>
      <c r="H189" s="33"/>
      <c r="I189" s="150"/>
      <c r="J189" s="33"/>
      <c r="K189" s="33"/>
      <c r="L189" s="34"/>
      <c r="M189" s="151"/>
      <c r="N189" s="152"/>
      <c r="O189" s="54"/>
      <c r="P189" s="54"/>
      <c r="Q189" s="54"/>
      <c r="R189" s="54"/>
      <c r="S189" s="54"/>
      <c r="T189" s="55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7" t="s">
        <v>132</v>
      </c>
      <c r="AU189" s="17" t="s">
        <v>79</v>
      </c>
    </row>
    <row r="190" spans="1:65" s="2" customFormat="1" ht="87.75">
      <c r="A190" s="33"/>
      <c r="B190" s="34"/>
      <c r="C190" s="33"/>
      <c r="D190" s="148" t="s">
        <v>281</v>
      </c>
      <c r="E190" s="33"/>
      <c r="F190" s="181" t="s">
        <v>300</v>
      </c>
      <c r="G190" s="33"/>
      <c r="H190" s="33"/>
      <c r="I190" s="150"/>
      <c r="J190" s="33"/>
      <c r="K190" s="33"/>
      <c r="L190" s="34"/>
      <c r="M190" s="151"/>
      <c r="N190" s="152"/>
      <c r="O190" s="54"/>
      <c r="P190" s="54"/>
      <c r="Q190" s="54"/>
      <c r="R190" s="54"/>
      <c r="S190" s="54"/>
      <c r="T190" s="55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7" t="s">
        <v>281</v>
      </c>
      <c r="AU190" s="17" t="s">
        <v>79</v>
      </c>
    </row>
    <row r="191" spans="1:65" s="2" customFormat="1" ht="24.2" customHeight="1">
      <c r="A191" s="33"/>
      <c r="B191" s="134"/>
      <c r="C191" s="171" t="s">
        <v>301</v>
      </c>
      <c r="D191" s="171" t="s">
        <v>188</v>
      </c>
      <c r="E191" s="172" t="s">
        <v>302</v>
      </c>
      <c r="F191" s="173" t="s">
        <v>303</v>
      </c>
      <c r="G191" s="174" t="s">
        <v>191</v>
      </c>
      <c r="H191" s="175">
        <v>1</v>
      </c>
      <c r="I191" s="176"/>
      <c r="J191" s="177">
        <f>ROUND(I191*H191,2)</f>
        <v>0</v>
      </c>
      <c r="K191" s="173" t="s">
        <v>3</v>
      </c>
      <c r="L191" s="178"/>
      <c r="M191" s="179" t="s">
        <v>3</v>
      </c>
      <c r="N191" s="180" t="s">
        <v>40</v>
      </c>
      <c r="O191" s="54"/>
      <c r="P191" s="144">
        <f>O191*H191</f>
        <v>0</v>
      </c>
      <c r="Q191" s="144">
        <v>1.4500000000000001E-2</v>
      </c>
      <c r="R191" s="144">
        <f>Q191*H191</f>
        <v>1.4500000000000001E-2</v>
      </c>
      <c r="S191" s="144">
        <v>0</v>
      </c>
      <c r="T191" s="14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46" t="s">
        <v>176</v>
      </c>
      <c r="AT191" s="146" t="s">
        <v>188</v>
      </c>
      <c r="AU191" s="146" t="s">
        <v>79</v>
      </c>
      <c r="AY191" s="17" t="s">
        <v>122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7" t="s">
        <v>77</v>
      </c>
      <c r="BK191" s="147">
        <f>ROUND(I191*H191,2)</f>
        <v>0</v>
      </c>
      <c r="BL191" s="17" t="s">
        <v>138</v>
      </c>
      <c r="BM191" s="146" t="s">
        <v>304</v>
      </c>
    </row>
    <row r="192" spans="1:65" s="2" customFormat="1" ht="29.25">
      <c r="A192" s="33"/>
      <c r="B192" s="34"/>
      <c r="C192" s="33"/>
      <c r="D192" s="148" t="s">
        <v>132</v>
      </c>
      <c r="E192" s="33"/>
      <c r="F192" s="149" t="s">
        <v>305</v>
      </c>
      <c r="G192" s="33"/>
      <c r="H192" s="33"/>
      <c r="I192" s="150"/>
      <c r="J192" s="33"/>
      <c r="K192" s="33"/>
      <c r="L192" s="34"/>
      <c r="M192" s="151"/>
      <c r="N192" s="152"/>
      <c r="O192" s="54"/>
      <c r="P192" s="54"/>
      <c r="Q192" s="54"/>
      <c r="R192" s="54"/>
      <c r="S192" s="54"/>
      <c r="T192" s="55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7" t="s">
        <v>132</v>
      </c>
      <c r="AU192" s="17" t="s">
        <v>79</v>
      </c>
    </row>
    <row r="193" spans="1:65" s="2" customFormat="1" ht="107.25">
      <c r="A193" s="33"/>
      <c r="B193" s="34"/>
      <c r="C193" s="33"/>
      <c r="D193" s="148" t="s">
        <v>281</v>
      </c>
      <c r="E193" s="33"/>
      <c r="F193" s="181" t="s">
        <v>306</v>
      </c>
      <c r="G193" s="33"/>
      <c r="H193" s="33"/>
      <c r="I193" s="150"/>
      <c r="J193" s="33"/>
      <c r="K193" s="33"/>
      <c r="L193" s="34"/>
      <c r="M193" s="151"/>
      <c r="N193" s="152"/>
      <c r="O193" s="54"/>
      <c r="P193" s="54"/>
      <c r="Q193" s="54"/>
      <c r="R193" s="54"/>
      <c r="S193" s="54"/>
      <c r="T193" s="55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7" t="s">
        <v>281</v>
      </c>
      <c r="AU193" s="17" t="s">
        <v>79</v>
      </c>
    </row>
    <row r="194" spans="1:65" s="2" customFormat="1" ht="24.2" customHeight="1">
      <c r="A194" s="33"/>
      <c r="B194" s="134"/>
      <c r="C194" s="171" t="s">
        <v>307</v>
      </c>
      <c r="D194" s="171" t="s">
        <v>188</v>
      </c>
      <c r="E194" s="172" t="s">
        <v>308</v>
      </c>
      <c r="F194" s="173" t="s">
        <v>309</v>
      </c>
      <c r="G194" s="174" t="s">
        <v>191</v>
      </c>
      <c r="H194" s="175">
        <v>1</v>
      </c>
      <c r="I194" s="176"/>
      <c r="J194" s="177">
        <f>ROUND(I194*H194,2)</f>
        <v>0</v>
      </c>
      <c r="K194" s="173" t="s">
        <v>3</v>
      </c>
      <c r="L194" s="178"/>
      <c r="M194" s="179" t="s">
        <v>3</v>
      </c>
      <c r="N194" s="180" t="s">
        <v>40</v>
      </c>
      <c r="O194" s="54"/>
      <c r="P194" s="144">
        <f>O194*H194</f>
        <v>0</v>
      </c>
      <c r="Q194" s="144">
        <v>1.4500000000000001E-2</v>
      </c>
      <c r="R194" s="144">
        <f>Q194*H194</f>
        <v>1.4500000000000001E-2</v>
      </c>
      <c r="S194" s="144">
        <v>0</v>
      </c>
      <c r="T194" s="14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46" t="s">
        <v>176</v>
      </c>
      <c r="AT194" s="146" t="s">
        <v>188</v>
      </c>
      <c r="AU194" s="146" t="s">
        <v>79</v>
      </c>
      <c r="AY194" s="17" t="s">
        <v>122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7" t="s">
        <v>77</v>
      </c>
      <c r="BK194" s="147">
        <f>ROUND(I194*H194,2)</f>
        <v>0</v>
      </c>
      <c r="BL194" s="17" t="s">
        <v>138</v>
      </c>
      <c r="BM194" s="146" t="s">
        <v>310</v>
      </c>
    </row>
    <row r="195" spans="1:65" s="2" customFormat="1" ht="29.25">
      <c r="A195" s="33"/>
      <c r="B195" s="34"/>
      <c r="C195" s="33"/>
      <c r="D195" s="148" t="s">
        <v>132</v>
      </c>
      <c r="E195" s="33"/>
      <c r="F195" s="149" t="s">
        <v>311</v>
      </c>
      <c r="G195" s="33"/>
      <c r="H195" s="33"/>
      <c r="I195" s="150"/>
      <c r="J195" s="33"/>
      <c r="K195" s="33"/>
      <c r="L195" s="34"/>
      <c r="M195" s="151"/>
      <c r="N195" s="152"/>
      <c r="O195" s="54"/>
      <c r="P195" s="54"/>
      <c r="Q195" s="54"/>
      <c r="R195" s="54"/>
      <c r="S195" s="54"/>
      <c r="T195" s="55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7" t="s">
        <v>132</v>
      </c>
      <c r="AU195" s="17" t="s">
        <v>79</v>
      </c>
    </row>
    <row r="196" spans="1:65" s="2" customFormat="1" ht="107.25">
      <c r="A196" s="33"/>
      <c r="B196" s="34"/>
      <c r="C196" s="33"/>
      <c r="D196" s="148" t="s">
        <v>281</v>
      </c>
      <c r="E196" s="33"/>
      <c r="F196" s="181" t="s">
        <v>312</v>
      </c>
      <c r="G196" s="33"/>
      <c r="H196" s="33"/>
      <c r="I196" s="150"/>
      <c r="J196" s="33"/>
      <c r="K196" s="33"/>
      <c r="L196" s="34"/>
      <c r="M196" s="151"/>
      <c r="N196" s="152"/>
      <c r="O196" s="54"/>
      <c r="P196" s="54"/>
      <c r="Q196" s="54"/>
      <c r="R196" s="54"/>
      <c r="S196" s="54"/>
      <c r="T196" s="55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7" t="s">
        <v>281</v>
      </c>
      <c r="AU196" s="17" t="s">
        <v>79</v>
      </c>
    </row>
    <row r="197" spans="1:65" s="2" customFormat="1" ht="24.2" customHeight="1">
      <c r="A197" s="33"/>
      <c r="B197" s="134"/>
      <c r="C197" s="171" t="s">
        <v>313</v>
      </c>
      <c r="D197" s="171" t="s">
        <v>188</v>
      </c>
      <c r="E197" s="172" t="s">
        <v>314</v>
      </c>
      <c r="F197" s="173" t="s">
        <v>315</v>
      </c>
      <c r="G197" s="174" t="s">
        <v>191</v>
      </c>
      <c r="H197" s="175">
        <v>1</v>
      </c>
      <c r="I197" s="176"/>
      <c r="J197" s="177">
        <f>ROUND(I197*H197,2)</f>
        <v>0</v>
      </c>
      <c r="K197" s="173" t="s">
        <v>3</v>
      </c>
      <c r="L197" s="178"/>
      <c r="M197" s="179" t="s">
        <v>3</v>
      </c>
      <c r="N197" s="180" t="s">
        <v>40</v>
      </c>
      <c r="O197" s="54"/>
      <c r="P197" s="144">
        <f>O197*H197</f>
        <v>0</v>
      </c>
      <c r="Q197" s="144">
        <v>1.4500000000000001E-2</v>
      </c>
      <c r="R197" s="144">
        <f>Q197*H197</f>
        <v>1.4500000000000001E-2</v>
      </c>
      <c r="S197" s="144">
        <v>0</v>
      </c>
      <c r="T197" s="14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46" t="s">
        <v>176</v>
      </c>
      <c r="AT197" s="146" t="s">
        <v>188</v>
      </c>
      <c r="AU197" s="146" t="s">
        <v>79</v>
      </c>
      <c r="AY197" s="17" t="s">
        <v>122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7" t="s">
        <v>77</v>
      </c>
      <c r="BK197" s="147">
        <f>ROUND(I197*H197,2)</f>
        <v>0</v>
      </c>
      <c r="BL197" s="17" t="s">
        <v>138</v>
      </c>
      <c r="BM197" s="146" t="s">
        <v>316</v>
      </c>
    </row>
    <row r="198" spans="1:65" s="2" customFormat="1" ht="29.25">
      <c r="A198" s="33"/>
      <c r="B198" s="34"/>
      <c r="C198" s="33"/>
      <c r="D198" s="148" t="s">
        <v>132</v>
      </c>
      <c r="E198" s="33"/>
      <c r="F198" s="149" t="s">
        <v>317</v>
      </c>
      <c r="G198" s="33"/>
      <c r="H198" s="33"/>
      <c r="I198" s="150"/>
      <c r="J198" s="33"/>
      <c r="K198" s="33"/>
      <c r="L198" s="34"/>
      <c r="M198" s="151"/>
      <c r="N198" s="152"/>
      <c r="O198" s="54"/>
      <c r="P198" s="54"/>
      <c r="Q198" s="54"/>
      <c r="R198" s="54"/>
      <c r="S198" s="54"/>
      <c r="T198" s="55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7" t="s">
        <v>132</v>
      </c>
      <c r="AU198" s="17" t="s">
        <v>79</v>
      </c>
    </row>
    <row r="199" spans="1:65" s="2" customFormat="1" ht="68.25">
      <c r="A199" s="33"/>
      <c r="B199" s="34"/>
      <c r="C199" s="33"/>
      <c r="D199" s="148" t="s">
        <v>281</v>
      </c>
      <c r="E199" s="33"/>
      <c r="F199" s="181" t="s">
        <v>318</v>
      </c>
      <c r="G199" s="33"/>
      <c r="H199" s="33"/>
      <c r="I199" s="150"/>
      <c r="J199" s="33"/>
      <c r="K199" s="33"/>
      <c r="L199" s="34"/>
      <c r="M199" s="151"/>
      <c r="N199" s="152"/>
      <c r="O199" s="54"/>
      <c r="P199" s="54"/>
      <c r="Q199" s="54"/>
      <c r="R199" s="54"/>
      <c r="S199" s="54"/>
      <c r="T199" s="55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7" t="s">
        <v>281</v>
      </c>
      <c r="AU199" s="17" t="s">
        <v>79</v>
      </c>
    </row>
    <row r="200" spans="1:65" s="2" customFormat="1" ht="24.2" customHeight="1">
      <c r="A200" s="33"/>
      <c r="B200" s="134"/>
      <c r="C200" s="171" t="s">
        <v>319</v>
      </c>
      <c r="D200" s="171" t="s">
        <v>188</v>
      </c>
      <c r="E200" s="172" t="s">
        <v>320</v>
      </c>
      <c r="F200" s="173" t="s">
        <v>321</v>
      </c>
      <c r="G200" s="174" t="s">
        <v>191</v>
      </c>
      <c r="H200" s="175">
        <v>2</v>
      </c>
      <c r="I200" s="176"/>
      <c r="J200" s="177">
        <f>ROUND(I200*H200,2)</f>
        <v>0</v>
      </c>
      <c r="K200" s="173" t="s">
        <v>3</v>
      </c>
      <c r="L200" s="178"/>
      <c r="M200" s="179" t="s">
        <v>3</v>
      </c>
      <c r="N200" s="180" t="s">
        <v>40</v>
      </c>
      <c r="O200" s="54"/>
      <c r="P200" s="144">
        <f>O200*H200</f>
        <v>0</v>
      </c>
      <c r="Q200" s="144">
        <v>1.4500000000000001E-2</v>
      </c>
      <c r="R200" s="144">
        <f>Q200*H200</f>
        <v>2.9000000000000001E-2</v>
      </c>
      <c r="S200" s="144">
        <v>0</v>
      </c>
      <c r="T200" s="14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46" t="s">
        <v>176</v>
      </c>
      <c r="AT200" s="146" t="s">
        <v>188</v>
      </c>
      <c r="AU200" s="146" t="s">
        <v>79</v>
      </c>
      <c r="AY200" s="17" t="s">
        <v>122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7" t="s">
        <v>77</v>
      </c>
      <c r="BK200" s="147">
        <f>ROUND(I200*H200,2)</f>
        <v>0</v>
      </c>
      <c r="BL200" s="17" t="s">
        <v>138</v>
      </c>
      <c r="BM200" s="146" t="s">
        <v>322</v>
      </c>
    </row>
    <row r="201" spans="1:65" s="2" customFormat="1" ht="29.25">
      <c r="A201" s="33"/>
      <c r="B201" s="34"/>
      <c r="C201" s="33"/>
      <c r="D201" s="148" t="s">
        <v>132</v>
      </c>
      <c r="E201" s="33"/>
      <c r="F201" s="149" t="s">
        <v>323</v>
      </c>
      <c r="G201" s="33"/>
      <c r="H201" s="33"/>
      <c r="I201" s="150"/>
      <c r="J201" s="33"/>
      <c r="K201" s="33"/>
      <c r="L201" s="34"/>
      <c r="M201" s="151"/>
      <c r="N201" s="152"/>
      <c r="O201" s="54"/>
      <c r="P201" s="54"/>
      <c r="Q201" s="54"/>
      <c r="R201" s="54"/>
      <c r="S201" s="54"/>
      <c r="T201" s="55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7" t="s">
        <v>132</v>
      </c>
      <c r="AU201" s="17" t="s">
        <v>79</v>
      </c>
    </row>
    <row r="202" spans="1:65" s="2" customFormat="1" ht="97.5">
      <c r="A202" s="33"/>
      <c r="B202" s="34"/>
      <c r="C202" s="33"/>
      <c r="D202" s="148" t="s">
        <v>281</v>
      </c>
      <c r="E202" s="33"/>
      <c r="F202" s="181" t="s">
        <v>324</v>
      </c>
      <c r="G202" s="33"/>
      <c r="H202" s="33"/>
      <c r="I202" s="150"/>
      <c r="J202" s="33"/>
      <c r="K202" s="33"/>
      <c r="L202" s="34"/>
      <c r="M202" s="151"/>
      <c r="N202" s="152"/>
      <c r="O202" s="54"/>
      <c r="P202" s="54"/>
      <c r="Q202" s="54"/>
      <c r="R202" s="54"/>
      <c r="S202" s="54"/>
      <c r="T202" s="55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7" t="s">
        <v>281</v>
      </c>
      <c r="AU202" s="17" t="s">
        <v>79</v>
      </c>
    </row>
    <row r="203" spans="1:65" s="2" customFormat="1" ht="16.5" customHeight="1">
      <c r="A203" s="33"/>
      <c r="B203" s="134"/>
      <c r="C203" s="171" t="s">
        <v>325</v>
      </c>
      <c r="D203" s="171" t="s">
        <v>188</v>
      </c>
      <c r="E203" s="172" t="s">
        <v>326</v>
      </c>
      <c r="F203" s="173" t="s">
        <v>327</v>
      </c>
      <c r="G203" s="174" t="s">
        <v>191</v>
      </c>
      <c r="H203" s="175">
        <v>1</v>
      </c>
      <c r="I203" s="176"/>
      <c r="J203" s="177">
        <f>ROUND(I203*H203,2)</f>
        <v>0</v>
      </c>
      <c r="K203" s="173" t="s">
        <v>3</v>
      </c>
      <c r="L203" s="178"/>
      <c r="M203" s="179" t="s">
        <v>3</v>
      </c>
      <c r="N203" s="180" t="s">
        <v>40</v>
      </c>
      <c r="O203" s="54"/>
      <c r="P203" s="144">
        <f>O203*H203</f>
        <v>0</v>
      </c>
      <c r="Q203" s="144">
        <v>1.4500000000000001E-2</v>
      </c>
      <c r="R203" s="144">
        <f>Q203*H203</f>
        <v>1.4500000000000001E-2</v>
      </c>
      <c r="S203" s="144">
        <v>0</v>
      </c>
      <c r="T203" s="14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46" t="s">
        <v>176</v>
      </c>
      <c r="AT203" s="146" t="s">
        <v>188</v>
      </c>
      <c r="AU203" s="146" t="s">
        <v>79</v>
      </c>
      <c r="AY203" s="17" t="s">
        <v>122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7" t="s">
        <v>77</v>
      </c>
      <c r="BK203" s="147">
        <f>ROUND(I203*H203,2)</f>
        <v>0</v>
      </c>
      <c r="BL203" s="17" t="s">
        <v>138</v>
      </c>
      <c r="BM203" s="146" t="s">
        <v>328</v>
      </c>
    </row>
    <row r="204" spans="1:65" s="2" customFormat="1" ht="19.5">
      <c r="A204" s="33"/>
      <c r="B204" s="34"/>
      <c r="C204" s="33"/>
      <c r="D204" s="148" t="s">
        <v>132</v>
      </c>
      <c r="E204" s="33"/>
      <c r="F204" s="149" t="s">
        <v>329</v>
      </c>
      <c r="G204" s="33"/>
      <c r="H204" s="33"/>
      <c r="I204" s="150"/>
      <c r="J204" s="33"/>
      <c r="K204" s="33"/>
      <c r="L204" s="34"/>
      <c r="M204" s="151"/>
      <c r="N204" s="152"/>
      <c r="O204" s="54"/>
      <c r="P204" s="54"/>
      <c r="Q204" s="54"/>
      <c r="R204" s="54"/>
      <c r="S204" s="54"/>
      <c r="T204" s="55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7" t="s">
        <v>132</v>
      </c>
      <c r="AU204" s="17" t="s">
        <v>79</v>
      </c>
    </row>
    <row r="205" spans="1:65" s="2" customFormat="1" ht="68.25">
      <c r="A205" s="33"/>
      <c r="B205" s="34"/>
      <c r="C205" s="33"/>
      <c r="D205" s="148" t="s">
        <v>281</v>
      </c>
      <c r="E205" s="33"/>
      <c r="F205" s="181" t="s">
        <v>330</v>
      </c>
      <c r="G205" s="33"/>
      <c r="H205" s="33"/>
      <c r="I205" s="150"/>
      <c r="J205" s="33"/>
      <c r="K205" s="33"/>
      <c r="L205" s="34"/>
      <c r="M205" s="151"/>
      <c r="N205" s="152"/>
      <c r="O205" s="54"/>
      <c r="P205" s="54"/>
      <c r="Q205" s="54"/>
      <c r="R205" s="54"/>
      <c r="S205" s="54"/>
      <c r="T205" s="55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7" t="s">
        <v>281</v>
      </c>
      <c r="AU205" s="17" t="s">
        <v>79</v>
      </c>
    </row>
    <row r="206" spans="1:65" s="2" customFormat="1" ht="16.5" customHeight="1">
      <c r="A206" s="33"/>
      <c r="B206" s="134"/>
      <c r="C206" s="135" t="s">
        <v>192</v>
      </c>
      <c r="D206" s="135" t="s">
        <v>125</v>
      </c>
      <c r="E206" s="136" t="s">
        <v>331</v>
      </c>
      <c r="F206" s="137" t="s">
        <v>332</v>
      </c>
      <c r="G206" s="138" t="s">
        <v>252</v>
      </c>
      <c r="H206" s="139">
        <v>32</v>
      </c>
      <c r="I206" s="140"/>
      <c r="J206" s="141">
        <f>ROUND(I206*H206,2)</f>
        <v>0</v>
      </c>
      <c r="K206" s="137" t="s">
        <v>129</v>
      </c>
      <c r="L206" s="34"/>
      <c r="M206" s="142" t="s">
        <v>3</v>
      </c>
      <c r="N206" s="143" t="s">
        <v>40</v>
      </c>
      <c r="O206" s="54"/>
      <c r="P206" s="144">
        <f>O206*H206</f>
        <v>0</v>
      </c>
      <c r="Q206" s="144">
        <v>0</v>
      </c>
      <c r="R206" s="144">
        <f>Q206*H206</f>
        <v>0</v>
      </c>
      <c r="S206" s="144">
        <v>1.9650000000000001E-2</v>
      </c>
      <c r="T206" s="145">
        <f>S206*H206</f>
        <v>0.62880000000000003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46" t="s">
        <v>193</v>
      </c>
      <c r="AT206" s="146" t="s">
        <v>125</v>
      </c>
      <c r="AU206" s="146" t="s">
        <v>79</v>
      </c>
      <c r="AY206" s="17" t="s">
        <v>122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7" t="s">
        <v>77</v>
      </c>
      <c r="BK206" s="147">
        <f>ROUND(I206*H206,2)</f>
        <v>0</v>
      </c>
      <c r="BL206" s="17" t="s">
        <v>193</v>
      </c>
      <c r="BM206" s="146" t="s">
        <v>333</v>
      </c>
    </row>
    <row r="207" spans="1:65" s="2" customFormat="1">
      <c r="A207" s="33"/>
      <c r="B207" s="34"/>
      <c r="C207" s="33"/>
      <c r="D207" s="148" t="s">
        <v>132</v>
      </c>
      <c r="E207" s="33"/>
      <c r="F207" s="149" t="s">
        <v>332</v>
      </c>
      <c r="G207" s="33"/>
      <c r="H207" s="33"/>
      <c r="I207" s="150"/>
      <c r="J207" s="33"/>
      <c r="K207" s="33"/>
      <c r="L207" s="34"/>
      <c r="M207" s="151"/>
      <c r="N207" s="152"/>
      <c r="O207" s="54"/>
      <c r="P207" s="54"/>
      <c r="Q207" s="54"/>
      <c r="R207" s="54"/>
      <c r="S207" s="54"/>
      <c r="T207" s="55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7" t="s">
        <v>132</v>
      </c>
      <c r="AU207" s="17" t="s">
        <v>79</v>
      </c>
    </row>
    <row r="208" spans="1:65" s="2" customFormat="1">
      <c r="A208" s="33"/>
      <c r="B208" s="34"/>
      <c r="C208" s="33"/>
      <c r="D208" s="153" t="s">
        <v>133</v>
      </c>
      <c r="E208" s="33"/>
      <c r="F208" s="154" t="s">
        <v>334</v>
      </c>
      <c r="G208" s="33"/>
      <c r="H208" s="33"/>
      <c r="I208" s="150"/>
      <c r="J208" s="33"/>
      <c r="K208" s="33"/>
      <c r="L208" s="34"/>
      <c r="M208" s="151"/>
      <c r="N208" s="152"/>
      <c r="O208" s="54"/>
      <c r="P208" s="54"/>
      <c r="Q208" s="54"/>
      <c r="R208" s="54"/>
      <c r="S208" s="54"/>
      <c r="T208" s="55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7" t="s">
        <v>133</v>
      </c>
      <c r="AU208" s="17" t="s">
        <v>79</v>
      </c>
    </row>
    <row r="209" spans="1:65" s="2" customFormat="1" ht="24.2" customHeight="1">
      <c r="A209" s="33"/>
      <c r="B209" s="134"/>
      <c r="C209" s="135" t="s">
        <v>335</v>
      </c>
      <c r="D209" s="135" t="s">
        <v>125</v>
      </c>
      <c r="E209" s="136" t="s">
        <v>336</v>
      </c>
      <c r="F209" s="137" t="s">
        <v>337</v>
      </c>
      <c r="G209" s="138" t="s">
        <v>338</v>
      </c>
      <c r="H209" s="182"/>
      <c r="I209" s="140"/>
      <c r="J209" s="141">
        <f>ROUND(I209*H209,2)</f>
        <v>0</v>
      </c>
      <c r="K209" s="137" t="s">
        <v>129</v>
      </c>
      <c r="L209" s="34"/>
      <c r="M209" s="142" t="s">
        <v>3</v>
      </c>
      <c r="N209" s="143" t="s">
        <v>40</v>
      </c>
      <c r="O209" s="54"/>
      <c r="P209" s="144">
        <f>O209*H209</f>
        <v>0</v>
      </c>
      <c r="Q209" s="144">
        <v>0</v>
      </c>
      <c r="R209" s="144">
        <f>Q209*H209</f>
        <v>0</v>
      </c>
      <c r="S209" s="144">
        <v>0</v>
      </c>
      <c r="T209" s="14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46" t="s">
        <v>193</v>
      </c>
      <c r="AT209" s="146" t="s">
        <v>125</v>
      </c>
      <c r="AU209" s="146" t="s">
        <v>79</v>
      </c>
      <c r="AY209" s="17" t="s">
        <v>122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7" t="s">
        <v>77</v>
      </c>
      <c r="BK209" s="147">
        <f>ROUND(I209*H209,2)</f>
        <v>0</v>
      </c>
      <c r="BL209" s="17" t="s">
        <v>193</v>
      </c>
      <c r="BM209" s="146" t="s">
        <v>339</v>
      </c>
    </row>
    <row r="210" spans="1:65" s="2" customFormat="1" ht="29.25">
      <c r="A210" s="33"/>
      <c r="B210" s="34"/>
      <c r="C210" s="33"/>
      <c r="D210" s="148" t="s">
        <v>132</v>
      </c>
      <c r="E210" s="33"/>
      <c r="F210" s="149" t="s">
        <v>340</v>
      </c>
      <c r="G210" s="33"/>
      <c r="H210" s="33"/>
      <c r="I210" s="150"/>
      <c r="J210" s="33"/>
      <c r="K210" s="33"/>
      <c r="L210" s="34"/>
      <c r="M210" s="151"/>
      <c r="N210" s="152"/>
      <c r="O210" s="54"/>
      <c r="P210" s="54"/>
      <c r="Q210" s="54"/>
      <c r="R210" s="54"/>
      <c r="S210" s="54"/>
      <c r="T210" s="55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7" t="s">
        <v>132</v>
      </c>
      <c r="AU210" s="17" t="s">
        <v>79</v>
      </c>
    </row>
    <row r="211" spans="1:65" s="2" customFormat="1">
      <c r="A211" s="33"/>
      <c r="B211" s="34"/>
      <c r="C211" s="33"/>
      <c r="D211" s="153" t="s">
        <v>133</v>
      </c>
      <c r="E211" s="33"/>
      <c r="F211" s="154" t="s">
        <v>341</v>
      </c>
      <c r="G211" s="33"/>
      <c r="H211" s="33"/>
      <c r="I211" s="150"/>
      <c r="J211" s="33"/>
      <c r="K211" s="33"/>
      <c r="L211" s="34"/>
      <c r="M211" s="151"/>
      <c r="N211" s="152"/>
      <c r="O211" s="54"/>
      <c r="P211" s="54"/>
      <c r="Q211" s="54"/>
      <c r="R211" s="54"/>
      <c r="S211" s="54"/>
      <c r="T211" s="55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7" t="s">
        <v>133</v>
      </c>
      <c r="AU211" s="17" t="s">
        <v>79</v>
      </c>
    </row>
    <row r="212" spans="1:65" s="12" customFormat="1" ht="22.9" customHeight="1">
      <c r="B212" s="121"/>
      <c r="D212" s="122" t="s">
        <v>68</v>
      </c>
      <c r="E212" s="132" t="s">
        <v>342</v>
      </c>
      <c r="F212" s="132" t="s">
        <v>343</v>
      </c>
      <c r="I212" s="124"/>
      <c r="J212" s="133">
        <f>BK212</f>
        <v>0</v>
      </c>
      <c r="L212" s="121"/>
      <c r="M212" s="126"/>
      <c r="N212" s="127"/>
      <c r="O212" s="127"/>
      <c r="P212" s="128">
        <f>SUM(P213:P218)</f>
        <v>0</v>
      </c>
      <c r="Q212" s="127"/>
      <c r="R212" s="128">
        <f>SUM(R213:R218)</f>
        <v>0</v>
      </c>
      <c r="S212" s="127"/>
      <c r="T212" s="129">
        <f>SUM(T213:T218)</f>
        <v>0</v>
      </c>
      <c r="AR212" s="122" t="s">
        <v>79</v>
      </c>
      <c r="AT212" s="130" t="s">
        <v>68</v>
      </c>
      <c r="AU212" s="130" t="s">
        <v>77</v>
      </c>
      <c r="AY212" s="122" t="s">
        <v>122</v>
      </c>
      <c r="BK212" s="131">
        <f>SUM(BK213:BK218)</f>
        <v>0</v>
      </c>
    </row>
    <row r="213" spans="1:65" s="2" customFormat="1" ht="24.2" customHeight="1">
      <c r="A213" s="33"/>
      <c r="B213" s="134"/>
      <c r="C213" s="135" t="s">
        <v>344</v>
      </c>
      <c r="D213" s="135" t="s">
        <v>125</v>
      </c>
      <c r="E213" s="136" t="s">
        <v>345</v>
      </c>
      <c r="F213" s="137" t="s">
        <v>346</v>
      </c>
      <c r="G213" s="138" t="s">
        <v>191</v>
      </c>
      <c r="H213" s="139">
        <v>11</v>
      </c>
      <c r="I213" s="140"/>
      <c r="J213" s="141">
        <f>ROUND(I213*H213,2)</f>
        <v>0</v>
      </c>
      <c r="K213" s="137" t="s">
        <v>3</v>
      </c>
      <c r="L213" s="34"/>
      <c r="M213" s="142" t="s">
        <v>3</v>
      </c>
      <c r="N213" s="143" t="s">
        <v>40</v>
      </c>
      <c r="O213" s="54"/>
      <c r="P213" s="144">
        <f>O213*H213</f>
        <v>0</v>
      </c>
      <c r="Q213" s="144">
        <v>0</v>
      </c>
      <c r="R213" s="144">
        <f>Q213*H213</f>
        <v>0</v>
      </c>
      <c r="S213" s="144">
        <v>0</v>
      </c>
      <c r="T213" s="14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46" t="s">
        <v>193</v>
      </c>
      <c r="AT213" s="146" t="s">
        <v>125</v>
      </c>
      <c r="AU213" s="146" t="s">
        <v>79</v>
      </c>
      <c r="AY213" s="17" t="s">
        <v>122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7" t="s">
        <v>77</v>
      </c>
      <c r="BK213" s="147">
        <f>ROUND(I213*H213,2)</f>
        <v>0</v>
      </c>
      <c r="BL213" s="17" t="s">
        <v>193</v>
      </c>
      <c r="BM213" s="146" t="s">
        <v>347</v>
      </c>
    </row>
    <row r="214" spans="1:65" s="2" customFormat="1">
      <c r="A214" s="33"/>
      <c r="B214" s="34"/>
      <c r="C214" s="33"/>
      <c r="D214" s="148" t="s">
        <v>132</v>
      </c>
      <c r="E214" s="33"/>
      <c r="F214" s="149" t="s">
        <v>348</v>
      </c>
      <c r="G214" s="33"/>
      <c r="H214" s="33"/>
      <c r="I214" s="150"/>
      <c r="J214" s="33"/>
      <c r="K214" s="33"/>
      <c r="L214" s="34"/>
      <c r="M214" s="151"/>
      <c r="N214" s="152"/>
      <c r="O214" s="54"/>
      <c r="P214" s="54"/>
      <c r="Q214" s="54"/>
      <c r="R214" s="54"/>
      <c r="S214" s="54"/>
      <c r="T214" s="55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7" t="s">
        <v>132</v>
      </c>
      <c r="AU214" s="17" t="s">
        <v>79</v>
      </c>
    </row>
    <row r="215" spans="1:65" s="2" customFormat="1" ht="58.5">
      <c r="A215" s="33"/>
      <c r="B215" s="34"/>
      <c r="C215" s="33"/>
      <c r="D215" s="148" t="s">
        <v>281</v>
      </c>
      <c r="E215" s="33"/>
      <c r="F215" s="181" t="s">
        <v>349</v>
      </c>
      <c r="G215" s="33"/>
      <c r="H215" s="33"/>
      <c r="I215" s="150"/>
      <c r="J215" s="33"/>
      <c r="K215" s="33"/>
      <c r="L215" s="34"/>
      <c r="M215" s="151"/>
      <c r="N215" s="152"/>
      <c r="O215" s="54"/>
      <c r="P215" s="54"/>
      <c r="Q215" s="54"/>
      <c r="R215" s="54"/>
      <c r="S215" s="54"/>
      <c r="T215" s="55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7" t="s">
        <v>281</v>
      </c>
      <c r="AU215" s="17" t="s">
        <v>79</v>
      </c>
    </row>
    <row r="216" spans="1:65" s="2" customFormat="1" ht="24.2" customHeight="1">
      <c r="A216" s="33"/>
      <c r="B216" s="134"/>
      <c r="C216" s="135" t="s">
        <v>350</v>
      </c>
      <c r="D216" s="135" t="s">
        <v>125</v>
      </c>
      <c r="E216" s="136" t="s">
        <v>351</v>
      </c>
      <c r="F216" s="137" t="s">
        <v>352</v>
      </c>
      <c r="G216" s="138" t="s">
        <v>338</v>
      </c>
      <c r="H216" s="182"/>
      <c r="I216" s="140"/>
      <c r="J216" s="141">
        <f>ROUND(I216*H216,2)</f>
        <v>0</v>
      </c>
      <c r="K216" s="137" t="s">
        <v>129</v>
      </c>
      <c r="L216" s="34"/>
      <c r="M216" s="142" t="s">
        <v>3</v>
      </c>
      <c r="N216" s="143" t="s">
        <v>40</v>
      </c>
      <c r="O216" s="54"/>
      <c r="P216" s="144">
        <f>O216*H216</f>
        <v>0</v>
      </c>
      <c r="Q216" s="144">
        <v>0</v>
      </c>
      <c r="R216" s="144">
        <f>Q216*H216</f>
        <v>0</v>
      </c>
      <c r="S216" s="144">
        <v>0</v>
      </c>
      <c r="T216" s="14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46" t="s">
        <v>193</v>
      </c>
      <c r="AT216" s="146" t="s">
        <v>125</v>
      </c>
      <c r="AU216" s="146" t="s">
        <v>79</v>
      </c>
      <c r="AY216" s="17" t="s">
        <v>122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7" t="s">
        <v>77</v>
      </c>
      <c r="BK216" s="147">
        <f>ROUND(I216*H216,2)</f>
        <v>0</v>
      </c>
      <c r="BL216" s="17" t="s">
        <v>193</v>
      </c>
      <c r="BM216" s="146" t="s">
        <v>353</v>
      </c>
    </row>
    <row r="217" spans="1:65" s="2" customFormat="1" ht="29.25">
      <c r="A217" s="33"/>
      <c r="B217" s="34"/>
      <c r="C217" s="33"/>
      <c r="D217" s="148" t="s">
        <v>132</v>
      </c>
      <c r="E217" s="33"/>
      <c r="F217" s="149" t="s">
        <v>354</v>
      </c>
      <c r="G217" s="33"/>
      <c r="H217" s="33"/>
      <c r="I217" s="150"/>
      <c r="J217" s="33"/>
      <c r="K217" s="33"/>
      <c r="L217" s="34"/>
      <c r="M217" s="151"/>
      <c r="N217" s="152"/>
      <c r="O217" s="54"/>
      <c r="P217" s="54"/>
      <c r="Q217" s="54"/>
      <c r="R217" s="54"/>
      <c r="S217" s="54"/>
      <c r="T217" s="55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7" t="s">
        <v>132</v>
      </c>
      <c r="AU217" s="17" t="s">
        <v>79</v>
      </c>
    </row>
    <row r="218" spans="1:65" s="2" customFormat="1">
      <c r="A218" s="33"/>
      <c r="B218" s="34"/>
      <c r="C218" s="33"/>
      <c r="D218" s="153" t="s">
        <v>133</v>
      </c>
      <c r="E218" s="33"/>
      <c r="F218" s="154" t="s">
        <v>355</v>
      </c>
      <c r="G218" s="33"/>
      <c r="H218" s="33"/>
      <c r="I218" s="150"/>
      <c r="J218" s="33"/>
      <c r="K218" s="33"/>
      <c r="L218" s="34"/>
      <c r="M218" s="151"/>
      <c r="N218" s="152"/>
      <c r="O218" s="54"/>
      <c r="P218" s="54"/>
      <c r="Q218" s="54"/>
      <c r="R218" s="54"/>
      <c r="S218" s="54"/>
      <c r="T218" s="55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7" t="s">
        <v>133</v>
      </c>
      <c r="AU218" s="17" t="s">
        <v>79</v>
      </c>
    </row>
    <row r="219" spans="1:65" s="12" customFormat="1" ht="22.9" customHeight="1">
      <c r="B219" s="121"/>
      <c r="D219" s="122" t="s">
        <v>68</v>
      </c>
      <c r="E219" s="132" t="s">
        <v>356</v>
      </c>
      <c r="F219" s="132" t="s">
        <v>357</v>
      </c>
      <c r="I219" s="124"/>
      <c r="J219" s="133">
        <f>BK219</f>
        <v>0</v>
      </c>
      <c r="L219" s="121"/>
      <c r="M219" s="126"/>
      <c r="N219" s="127"/>
      <c r="O219" s="127"/>
      <c r="P219" s="128">
        <f>SUM(P220:P230)</f>
        <v>0</v>
      </c>
      <c r="Q219" s="127"/>
      <c r="R219" s="128">
        <f>SUM(R220:R230)</f>
        <v>0</v>
      </c>
      <c r="S219" s="127"/>
      <c r="T219" s="129">
        <f>SUM(T220:T230)</f>
        <v>29.436151999999996</v>
      </c>
      <c r="AR219" s="122" t="s">
        <v>79</v>
      </c>
      <c r="AT219" s="130" t="s">
        <v>68</v>
      </c>
      <c r="AU219" s="130" t="s">
        <v>77</v>
      </c>
      <c r="AY219" s="122" t="s">
        <v>122</v>
      </c>
      <c r="BK219" s="131">
        <f>SUM(BK220:BK230)</f>
        <v>0</v>
      </c>
    </row>
    <row r="220" spans="1:65" s="2" customFormat="1" ht="33" customHeight="1">
      <c r="A220" s="33"/>
      <c r="B220" s="134"/>
      <c r="C220" s="135" t="s">
        <v>358</v>
      </c>
      <c r="D220" s="135" t="s">
        <v>125</v>
      </c>
      <c r="E220" s="136" t="s">
        <v>359</v>
      </c>
      <c r="F220" s="137" t="s">
        <v>360</v>
      </c>
      <c r="G220" s="138" t="s">
        <v>252</v>
      </c>
      <c r="H220" s="139">
        <v>71.063999999999993</v>
      </c>
      <c r="I220" s="140"/>
      <c r="J220" s="141">
        <f>ROUND(I220*H220,2)</f>
        <v>0</v>
      </c>
      <c r="K220" s="137" t="s">
        <v>129</v>
      </c>
      <c r="L220" s="34"/>
      <c r="M220" s="142" t="s">
        <v>3</v>
      </c>
      <c r="N220" s="143" t="s">
        <v>40</v>
      </c>
      <c r="O220" s="54"/>
      <c r="P220" s="144">
        <f>O220*H220</f>
        <v>0</v>
      </c>
      <c r="Q220" s="144">
        <v>0</v>
      </c>
      <c r="R220" s="144">
        <f>Q220*H220</f>
        <v>0</v>
      </c>
      <c r="S220" s="144">
        <v>1.7999999999999999E-2</v>
      </c>
      <c r="T220" s="145">
        <f>S220*H220</f>
        <v>1.2791519999999998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46" t="s">
        <v>193</v>
      </c>
      <c r="AT220" s="146" t="s">
        <v>125</v>
      </c>
      <c r="AU220" s="146" t="s">
        <v>79</v>
      </c>
      <c r="AY220" s="17" t="s">
        <v>122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7" t="s">
        <v>77</v>
      </c>
      <c r="BK220" s="147">
        <f>ROUND(I220*H220,2)</f>
        <v>0</v>
      </c>
      <c r="BL220" s="17" t="s">
        <v>193</v>
      </c>
      <c r="BM220" s="146" t="s">
        <v>361</v>
      </c>
    </row>
    <row r="221" spans="1:65" s="2" customFormat="1" ht="19.5">
      <c r="A221" s="33"/>
      <c r="B221" s="34"/>
      <c r="C221" s="33"/>
      <c r="D221" s="148" t="s">
        <v>132</v>
      </c>
      <c r="E221" s="33"/>
      <c r="F221" s="149" t="s">
        <v>362</v>
      </c>
      <c r="G221" s="33"/>
      <c r="H221" s="33"/>
      <c r="I221" s="150"/>
      <c r="J221" s="33"/>
      <c r="K221" s="33"/>
      <c r="L221" s="34"/>
      <c r="M221" s="151"/>
      <c r="N221" s="152"/>
      <c r="O221" s="54"/>
      <c r="P221" s="54"/>
      <c r="Q221" s="54"/>
      <c r="R221" s="54"/>
      <c r="S221" s="54"/>
      <c r="T221" s="55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7" t="s">
        <v>132</v>
      </c>
      <c r="AU221" s="17" t="s">
        <v>79</v>
      </c>
    </row>
    <row r="222" spans="1:65" s="2" customFormat="1">
      <c r="A222" s="33"/>
      <c r="B222" s="34"/>
      <c r="C222" s="33"/>
      <c r="D222" s="153" t="s">
        <v>133</v>
      </c>
      <c r="E222" s="33"/>
      <c r="F222" s="154" t="s">
        <v>363</v>
      </c>
      <c r="G222" s="33"/>
      <c r="H222" s="33"/>
      <c r="I222" s="150"/>
      <c r="J222" s="33"/>
      <c r="K222" s="33"/>
      <c r="L222" s="34"/>
      <c r="M222" s="151"/>
      <c r="N222" s="152"/>
      <c r="O222" s="54"/>
      <c r="P222" s="54"/>
      <c r="Q222" s="54"/>
      <c r="R222" s="54"/>
      <c r="S222" s="54"/>
      <c r="T222" s="55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7" t="s">
        <v>133</v>
      </c>
      <c r="AU222" s="17" t="s">
        <v>79</v>
      </c>
    </row>
    <row r="223" spans="1:65" s="2" customFormat="1" ht="24.2" customHeight="1">
      <c r="A223" s="33"/>
      <c r="B223" s="134"/>
      <c r="C223" s="135" t="s">
        <v>364</v>
      </c>
      <c r="D223" s="135" t="s">
        <v>125</v>
      </c>
      <c r="E223" s="136" t="s">
        <v>365</v>
      </c>
      <c r="F223" s="137" t="s">
        <v>366</v>
      </c>
      <c r="G223" s="138" t="s">
        <v>137</v>
      </c>
      <c r="H223" s="139">
        <v>152.19999999999999</v>
      </c>
      <c r="I223" s="140"/>
      <c r="J223" s="141">
        <f>ROUND(I223*H223,2)</f>
        <v>0</v>
      </c>
      <c r="K223" s="137" t="s">
        <v>129</v>
      </c>
      <c r="L223" s="34"/>
      <c r="M223" s="142" t="s">
        <v>3</v>
      </c>
      <c r="N223" s="143" t="s">
        <v>40</v>
      </c>
      <c r="O223" s="54"/>
      <c r="P223" s="144">
        <f>O223*H223</f>
        <v>0</v>
      </c>
      <c r="Q223" s="144">
        <v>0</v>
      </c>
      <c r="R223" s="144">
        <f>Q223*H223</f>
        <v>0</v>
      </c>
      <c r="S223" s="144">
        <v>0.185</v>
      </c>
      <c r="T223" s="145">
        <f>S223*H223</f>
        <v>28.156999999999996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46" t="s">
        <v>193</v>
      </c>
      <c r="AT223" s="146" t="s">
        <v>125</v>
      </c>
      <c r="AU223" s="146" t="s">
        <v>79</v>
      </c>
      <c r="AY223" s="17" t="s">
        <v>122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7" t="s">
        <v>77</v>
      </c>
      <c r="BK223" s="147">
        <f>ROUND(I223*H223,2)</f>
        <v>0</v>
      </c>
      <c r="BL223" s="17" t="s">
        <v>193</v>
      </c>
      <c r="BM223" s="146" t="s">
        <v>367</v>
      </c>
    </row>
    <row r="224" spans="1:65" s="2" customFormat="1" ht="19.5">
      <c r="A224" s="33"/>
      <c r="B224" s="34"/>
      <c r="C224" s="33"/>
      <c r="D224" s="148" t="s">
        <v>132</v>
      </c>
      <c r="E224" s="33"/>
      <c r="F224" s="149" t="s">
        <v>366</v>
      </c>
      <c r="G224" s="33"/>
      <c r="H224" s="33"/>
      <c r="I224" s="150"/>
      <c r="J224" s="33"/>
      <c r="K224" s="33"/>
      <c r="L224" s="34"/>
      <c r="M224" s="151"/>
      <c r="N224" s="152"/>
      <c r="O224" s="54"/>
      <c r="P224" s="54"/>
      <c r="Q224" s="54"/>
      <c r="R224" s="54"/>
      <c r="S224" s="54"/>
      <c r="T224" s="55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7" t="s">
        <v>132</v>
      </c>
      <c r="AU224" s="17" t="s">
        <v>79</v>
      </c>
    </row>
    <row r="225" spans="1:65" s="2" customFormat="1">
      <c r="A225" s="33"/>
      <c r="B225" s="34"/>
      <c r="C225" s="33"/>
      <c r="D225" s="153" t="s">
        <v>133</v>
      </c>
      <c r="E225" s="33"/>
      <c r="F225" s="154" t="s">
        <v>368</v>
      </c>
      <c r="G225" s="33"/>
      <c r="H225" s="33"/>
      <c r="I225" s="150"/>
      <c r="J225" s="33"/>
      <c r="K225" s="33"/>
      <c r="L225" s="34"/>
      <c r="M225" s="151"/>
      <c r="N225" s="152"/>
      <c r="O225" s="54"/>
      <c r="P225" s="54"/>
      <c r="Q225" s="54"/>
      <c r="R225" s="54"/>
      <c r="S225" s="54"/>
      <c r="T225" s="55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7" t="s">
        <v>133</v>
      </c>
      <c r="AU225" s="17" t="s">
        <v>79</v>
      </c>
    </row>
    <row r="226" spans="1:65" s="2" customFormat="1" ht="29.25">
      <c r="A226" s="33"/>
      <c r="B226" s="34"/>
      <c r="C226" s="33"/>
      <c r="D226" s="148" t="s">
        <v>281</v>
      </c>
      <c r="E226" s="33"/>
      <c r="F226" s="181" t="s">
        <v>369</v>
      </c>
      <c r="G226" s="33"/>
      <c r="H226" s="33"/>
      <c r="I226" s="150"/>
      <c r="J226" s="33"/>
      <c r="K226" s="33"/>
      <c r="L226" s="34"/>
      <c r="M226" s="151"/>
      <c r="N226" s="152"/>
      <c r="O226" s="54"/>
      <c r="P226" s="54"/>
      <c r="Q226" s="54"/>
      <c r="R226" s="54"/>
      <c r="S226" s="54"/>
      <c r="T226" s="55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7" t="s">
        <v>281</v>
      </c>
      <c r="AU226" s="17" t="s">
        <v>79</v>
      </c>
    </row>
    <row r="227" spans="1:65" s="13" customFormat="1">
      <c r="B227" s="155"/>
      <c r="D227" s="148" t="s">
        <v>148</v>
      </c>
      <c r="E227" s="156" t="s">
        <v>3</v>
      </c>
      <c r="F227" s="157" t="s">
        <v>370</v>
      </c>
      <c r="H227" s="158">
        <v>152.19999999999999</v>
      </c>
      <c r="I227" s="159"/>
      <c r="L227" s="155"/>
      <c r="M227" s="160"/>
      <c r="N227" s="161"/>
      <c r="O227" s="161"/>
      <c r="P227" s="161"/>
      <c r="Q227" s="161"/>
      <c r="R227" s="161"/>
      <c r="S227" s="161"/>
      <c r="T227" s="162"/>
      <c r="AT227" s="156" t="s">
        <v>148</v>
      </c>
      <c r="AU227" s="156" t="s">
        <v>79</v>
      </c>
      <c r="AV227" s="13" t="s">
        <v>79</v>
      </c>
      <c r="AW227" s="13" t="s">
        <v>31</v>
      </c>
      <c r="AX227" s="13" t="s">
        <v>77</v>
      </c>
      <c r="AY227" s="156" t="s">
        <v>122</v>
      </c>
    </row>
    <row r="228" spans="1:65" s="2" customFormat="1" ht="24.2" customHeight="1">
      <c r="A228" s="33"/>
      <c r="B228" s="134"/>
      <c r="C228" s="135" t="s">
        <v>371</v>
      </c>
      <c r="D228" s="135" t="s">
        <v>125</v>
      </c>
      <c r="E228" s="136" t="s">
        <v>372</v>
      </c>
      <c r="F228" s="137" t="s">
        <v>373</v>
      </c>
      <c r="G228" s="138" t="s">
        <v>338</v>
      </c>
      <c r="H228" s="182"/>
      <c r="I228" s="140"/>
      <c r="J228" s="141">
        <f>ROUND(I228*H228,2)</f>
        <v>0</v>
      </c>
      <c r="K228" s="137" t="s">
        <v>129</v>
      </c>
      <c r="L228" s="34"/>
      <c r="M228" s="142" t="s">
        <v>3</v>
      </c>
      <c r="N228" s="143" t="s">
        <v>40</v>
      </c>
      <c r="O228" s="54"/>
      <c r="P228" s="144">
        <f>O228*H228</f>
        <v>0</v>
      </c>
      <c r="Q228" s="144">
        <v>0</v>
      </c>
      <c r="R228" s="144">
        <f>Q228*H228</f>
        <v>0</v>
      </c>
      <c r="S228" s="144">
        <v>0</v>
      </c>
      <c r="T228" s="14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46" t="s">
        <v>193</v>
      </c>
      <c r="AT228" s="146" t="s">
        <v>125</v>
      </c>
      <c r="AU228" s="146" t="s">
        <v>79</v>
      </c>
      <c r="AY228" s="17" t="s">
        <v>122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7" t="s">
        <v>77</v>
      </c>
      <c r="BK228" s="147">
        <f>ROUND(I228*H228,2)</f>
        <v>0</v>
      </c>
      <c r="BL228" s="17" t="s">
        <v>193</v>
      </c>
      <c r="BM228" s="146" t="s">
        <v>374</v>
      </c>
    </row>
    <row r="229" spans="1:65" s="2" customFormat="1" ht="29.25">
      <c r="A229" s="33"/>
      <c r="B229" s="34"/>
      <c r="C229" s="33"/>
      <c r="D229" s="148" t="s">
        <v>132</v>
      </c>
      <c r="E229" s="33"/>
      <c r="F229" s="149" t="s">
        <v>375</v>
      </c>
      <c r="G229" s="33"/>
      <c r="H229" s="33"/>
      <c r="I229" s="150"/>
      <c r="J229" s="33"/>
      <c r="K229" s="33"/>
      <c r="L229" s="34"/>
      <c r="M229" s="151"/>
      <c r="N229" s="152"/>
      <c r="O229" s="54"/>
      <c r="P229" s="54"/>
      <c r="Q229" s="54"/>
      <c r="R229" s="54"/>
      <c r="S229" s="54"/>
      <c r="T229" s="55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7" t="s">
        <v>132</v>
      </c>
      <c r="AU229" s="17" t="s">
        <v>79</v>
      </c>
    </row>
    <row r="230" spans="1:65" s="2" customFormat="1">
      <c r="A230" s="33"/>
      <c r="B230" s="34"/>
      <c r="C230" s="33"/>
      <c r="D230" s="153" t="s">
        <v>133</v>
      </c>
      <c r="E230" s="33"/>
      <c r="F230" s="154" t="s">
        <v>376</v>
      </c>
      <c r="G230" s="33"/>
      <c r="H230" s="33"/>
      <c r="I230" s="150"/>
      <c r="J230" s="33"/>
      <c r="K230" s="33"/>
      <c r="L230" s="34"/>
      <c r="M230" s="151"/>
      <c r="N230" s="152"/>
      <c r="O230" s="54"/>
      <c r="P230" s="54"/>
      <c r="Q230" s="54"/>
      <c r="R230" s="54"/>
      <c r="S230" s="54"/>
      <c r="T230" s="55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7" t="s">
        <v>133</v>
      </c>
      <c r="AU230" s="17" t="s">
        <v>79</v>
      </c>
    </row>
    <row r="231" spans="1:65" s="12" customFormat="1" ht="22.9" customHeight="1">
      <c r="B231" s="121"/>
      <c r="D231" s="122" t="s">
        <v>68</v>
      </c>
      <c r="E231" s="132" t="s">
        <v>377</v>
      </c>
      <c r="F231" s="132" t="s">
        <v>378</v>
      </c>
      <c r="I231" s="124"/>
      <c r="J231" s="133">
        <f>BK231</f>
        <v>0</v>
      </c>
      <c r="L231" s="121"/>
      <c r="M231" s="126"/>
      <c r="N231" s="127"/>
      <c r="O231" s="127"/>
      <c r="P231" s="128">
        <f>SUM(P232:P267)</f>
        <v>0</v>
      </c>
      <c r="Q231" s="127"/>
      <c r="R231" s="128">
        <f>SUM(R232:R267)</f>
        <v>7.96896</v>
      </c>
      <c r="S231" s="127"/>
      <c r="T231" s="129">
        <f>SUM(T232:T267)</f>
        <v>0.51312500000000005</v>
      </c>
      <c r="AR231" s="122" t="s">
        <v>79</v>
      </c>
      <c r="AT231" s="130" t="s">
        <v>68</v>
      </c>
      <c r="AU231" s="130" t="s">
        <v>77</v>
      </c>
      <c r="AY231" s="122" t="s">
        <v>122</v>
      </c>
      <c r="BK231" s="131">
        <f>SUM(BK232:BK267)</f>
        <v>0</v>
      </c>
    </row>
    <row r="232" spans="1:65" s="2" customFormat="1" ht="24.2" customHeight="1">
      <c r="A232" s="33"/>
      <c r="B232" s="134"/>
      <c r="C232" s="135" t="s">
        <v>379</v>
      </c>
      <c r="D232" s="135" t="s">
        <v>125</v>
      </c>
      <c r="E232" s="136" t="s">
        <v>380</v>
      </c>
      <c r="F232" s="137" t="s">
        <v>381</v>
      </c>
      <c r="G232" s="138" t="s">
        <v>137</v>
      </c>
      <c r="H232" s="139">
        <v>357.45</v>
      </c>
      <c r="I232" s="140"/>
      <c r="J232" s="141">
        <f>ROUND(I232*H232,2)</f>
        <v>0</v>
      </c>
      <c r="K232" s="137" t="s">
        <v>129</v>
      </c>
      <c r="L232" s="34"/>
      <c r="M232" s="142" t="s">
        <v>3</v>
      </c>
      <c r="N232" s="143" t="s">
        <v>40</v>
      </c>
      <c r="O232" s="54"/>
      <c r="P232" s="144">
        <f>O232*H232</f>
        <v>0</v>
      </c>
      <c r="Q232" s="144">
        <v>0</v>
      </c>
      <c r="R232" s="144">
        <f>Q232*H232</f>
        <v>0</v>
      </c>
      <c r="S232" s="144">
        <v>0</v>
      </c>
      <c r="T232" s="14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46" t="s">
        <v>193</v>
      </c>
      <c r="AT232" s="146" t="s">
        <v>125</v>
      </c>
      <c r="AU232" s="146" t="s">
        <v>79</v>
      </c>
      <c r="AY232" s="17" t="s">
        <v>122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7" t="s">
        <v>77</v>
      </c>
      <c r="BK232" s="147">
        <f>ROUND(I232*H232,2)</f>
        <v>0</v>
      </c>
      <c r="BL232" s="17" t="s">
        <v>193</v>
      </c>
      <c r="BM232" s="146" t="s">
        <v>382</v>
      </c>
    </row>
    <row r="233" spans="1:65" s="2" customFormat="1" ht="19.5">
      <c r="A233" s="33"/>
      <c r="B233" s="34"/>
      <c r="C233" s="33"/>
      <c r="D233" s="148" t="s">
        <v>132</v>
      </c>
      <c r="E233" s="33"/>
      <c r="F233" s="149" t="s">
        <v>383</v>
      </c>
      <c r="G233" s="33"/>
      <c r="H233" s="33"/>
      <c r="I233" s="150"/>
      <c r="J233" s="33"/>
      <c r="K233" s="33"/>
      <c r="L233" s="34"/>
      <c r="M233" s="151"/>
      <c r="N233" s="152"/>
      <c r="O233" s="54"/>
      <c r="P233" s="54"/>
      <c r="Q233" s="54"/>
      <c r="R233" s="54"/>
      <c r="S233" s="54"/>
      <c r="T233" s="55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7" t="s">
        <v>132</v>
      </c>
      <c r="AU233" s="17" t="s">
        <v>79</v>
      </c>
    </row>
    <row r="234" spans="1:65" s="2" customFormat="1">
      <c r="A234" s="33"/>
      <c r="B234" s="34"/>
      <c r="C234" s="33"/>
      <c r="D234" s="153" t="s">
        <v>133</v>
      </c>
      <c r="E234" s="33"/>
      <c r="F234" s="154" t="s">
        <v>384</v>
      </c>
      <c r="G234" s="33"/>
      <c r="H234" s="33"/>
      <c r="I234" s="150"/>
      <c r="J234" s="33"/>
      <c r="K234" s="33"/>
      <c r="L234" s="34"/>
      <c r="M234" s="151"/>
      <c r="N234" s="152"/>
      <c r="O234" s="54"/>
      <c r="P234" s="54"/>
      <c r="Q234" s="54"/>
      <c r="R234" s="54"/>
      <c r="S234" s="54"/>
      <c r="T234" s="55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7" t="s">
        <v>133</v>
      </c>
      <c r="AU234" s="17" t="s">
        <v>79</v>
      </c>
    </row>
    <row r="235" spans="1:65" s="13" customFormat="1">
      <c r="B235" s="155"/>
      <c r="D235" s="148" t="s">
        <v>148</v>
      </c>
      <c r="E235" s="156" t="s">
        <v>3</v>
      </c>
      <c r="F235" s="157" t="s">
        <v>385</v>
      </c>
      <c r="H235" s="158">
        <v>357.45</v>
      </c>
      <c r="I235" s="159"/>
      <c r="L235" s="155"/>
      <c r="M235" s="160"/>
      <c r="N235" s="161"/>
      <c r="O235" s="161"/>
      <c r="P235" s="161"/>
      <c r="Q235" s="161"/>
      <c r="R235" s="161"/>
      <c r="S235" s="161"/>
      <c r="T235" s="162"/>
      <c r="AT235" s="156" t="s">
        <v>148</v>
      </c>
      <c r="AU235" s="156" t="s">
        <v>79</v>
      </c>
      <c r="AV235" s="13" t="s">
        <v>79</v>
      </c>
      <c r="AW235" s="13" t="s">
        <v>31</v>
      </c>
      <c r="AX235" s="13" t="s">
        <v>77</v>
      </c>
      <c r="AY235" s="156" t="s">
        <v>122</v>
      </c>
    </row>
    <row r="236" spans="1:65" s="2" customFormat="1" ht="16.5" customHeight="1">
      <c r="A236" s="33"/>
      <c r="B236" s="134"/>
      <c r="C236" s="135" t="s">
        <v>386</v>
      </c>
      <c r="D236" s="135" t="s">
        <v>125</v>
      </c>
      <c r="E236" s="136" t="s">
        <v>387</v>
      </c>
      <c r="F236" s="137" t="s">
        <v>388</v>
      </c>
      <c r="G236" s="138" t="s">
        <v>137</v>
      </c>
      <c r="H236" s="139">
        <v>357.45</v>
      </c>
      <c r="I236" s="140"/>
      <c r="J236" s="141">
        <f>ROUND(I236*H236,2)</f>
        <v>0</v>
      </c>
      <c r="K236" s="137" t="s">
        <v>129</v>
      </c>
      <c r="L236" s="34"/>
      <c r="M236" s="142" t="s">
        <v>3</v>
      </c>
      <c r="N236" s="143" t="s">
        <v>40</v>
      </c>
      <c r="O236" s="54"/>
      <c r="P236" s="144">
        <f>O236*H236</f>
        <v>0</v>
      </c>
      <c r="Q236" s="144">
        <v>0</v>
      </c>
      <c r="R236" s="144">
        <f>Q236*H236</f>
        <v>0</v>
      </c>
      <c r="S236" s="144">
        <v>0</v>
      </c>
      <c r="T236" s="14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46" t="s">
        <v>193</v>
      </c>
      <c r="AT236" s="146" t="s">
        <v>125</v>
      </c>
      <c r="AU236" s="146" t="s">
        <v>79</v>
      </c>
      <c r="AY236" s="17" t="s">
        <v>122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7" t="s">
        <v>77</v>
      </c>
      <c r="BK236" s="147">
        <f>ROUND(I236*H236,2)</f>
        <v>0</v>
      </c>
      <c r="BL236" s="17" t="s">
        <v>193</v>
      </c>
      <c r="BM236" s="146" t="s">
        <v>389</v>
      </c>
    </row>
    <row r="237" spans="1:65" s="2" customFormat="1">
      <c r="A237" s="33"/>
      <c r="B237" s="34"/>
      <c r="C237" s="33"/>
      <c r="D237" s="148" t="s">
        <v>132</v>
      </c>
      <c r="E237" s="33"/>
      <c r="F237" s="149" t="s">
        <v>390</v>
      </c>
      <c r="G237" s="33"/>
      <c r="H237" s="33"/>
      <c r="I237" s="150"/>
      <c r="J237" s="33"/>
      <c r="K237" s="33"/>
      <c r="L237" s="34"/>
      <c r="M237" s="151"/>
      <c r="N237" s="152"/>
      <c r="O237" s="54"/>
      <c r="P237" s="54"/>
      <c r="Q237" s="54"/>
      <c r="R237" s="54"/>
      <c r="S237" s="54"/>
      <c r="T237" s="55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7" t="s">
        <v>132</v>
      </c>
      <c r="AU237" s="17" t="s">
        <v>79</v>
      </c>
    </row>
    <row r="238" spans="1:65" s="2" customFormat="1">
      <c r="A238" s="33"/>
      <c r="B238" s="34"/>
      <c r="C238" s="33"/>
      <c r="D238" s="153" t="s">
        <v>133</v>
      </c>
      <c r="E238" s="33"/>
      <c r="F238" s="154" t="s">
        <v>391</v>
      </c>
      <c r="G238" s="33"/>
      <c r="H238" s="33"/>
      <c r="I238" s="150"/>
      <c r="J238" s="33"/>
      <c r="K238" s="33"/>
      <c r="L238" s="34"/>
      <c r="M238" s="151"/>
      <c r="N238" s="152"/>
      <c r="O238" s="54"/>
      <c r="P238" s="54"/>
      <c r="Q238" s="54"/>
      <c r="R238" s="54"/>
      <c r="S238" s="54"/>
      <c r="T238" s="55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7" t="s">
        <v>133</v>
      </c>
      <c r="AU238" s="17" t="s">
        <v>79</v>
      </c>
    </row>
    <row r="239" spans="1:65" s="2" customFormat="1" ht="24.2" customHeight="1">
      <c r="A239" s="33"/>
      <c r="B239" s="134"/>
      <c r="C239" s="135" t="s">
        <v>392</v>
      </c>
      <c r="D239" s="135" t="s">
        <v>125</v>
      </c>
      <c r="E239" s="136" t="s">
        <v>393</v>
      </c>
      <c r="F239" s="137" t="s">
        <v>394</v>
      </c>
      <c r="G239" s="138" t="s">
        <v>137</v>
      </c>
      <c r="H239" s="139">
        <v>357.45</v>
      </c>
      <c r="I239" s="140"/>
      <c r="J239" s="141">
        <f>ROUND(I239*H239,2)</f>
        <v>0</v>
      </c>
      <c r="K239" s="137" t="s">
        <v>129</v>
      </c>
      <c r="L239" s="34"/>
      <c r="M239" s="142" t="s">
        <v>3</v>
      </c>
      <c r="N239" s="143" t="s">
        <v>40</v>
      </c>
      <c r="O239" s="54"/>
      <c r="P239" s="144">
        <f>O239*H239</f>
        <v>0</v>
      </c>
      <c r="Q239" s="144">
        <v>2.0000000000000001E-4</v>
      </c>
      <c r="R239" s="144">
        <f>Q239*H239</f>
        <v>7.1489999999999998E-2</v>
      </c>
      <c r="S239" s="144">
        <v>0</v>
      </c>
      <c r="T239" s="14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46" t="s">
        <v>193</v>
      </c>
      <c r="AT239" s="146" t="s">
        <v>125</v>
      </c>
      <c r="AU239" s="146" t="s">
        <v>79</v>
      </c>
      <c r="AY239" s="17" t="s">
        <v>122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7" t="s">
        <v>77</v>
      </c>
      <c r="BK239" s="147">
        <f>ROUND(I239*H239,2)</f>
        <v>0</v>
      </c>
      <c r="BL239" s="17" t="s">
        <v>193</v>
      </c>
      <c r="BM239" s="146" t="s">
        <v>395</v>
      </c>
    </row>
    <row r="240" spans="1:65" s="2" customFormat="1">
      <c r="A240" s="33"/>
      <c r="B240" s="34"/>
      <c r="C240" s="33"/>
      <c r="D240" s="148" t="s">
        <v>132</v>
      </c>
      <c r="E240" s="33"/>
      <c r="F240" s="149" t="s">
        <v>396</v>
      </c>
      <c r="G240" s="33"/>
      <c r="H240" s="33"/>
      <c r="I240" s="150"/>
      <c r="J240" s="33"/>
      <c r="K240" s="33"/>
      <c r="L240" s="34"/>
      <c r="M240" s="151"/>
      <c r="N240" s="152"/>
      <c r="O240" s="54"/>
      <c r="P240" s="54"/>
      <c r="Q240" s="54"/>
      <c r="R240" s="54"/>
      <c r="S240" s="54"/>
      <c r="T240" s="55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7" t="s">
        <v>132</v>
      </c>
      <c r="AU240" s="17" t="s">
        <v>79</v>
      </c>
    </row>
    <row r="241" spans="1:65" s="2" customFormat="1">
      <c r="A241" s="33"/>
      <c r="B241" s="34"/>
      <c r="C241" s="33"/>
      <c r="D241" s="153" t="s">
        <v>133</v>
      </c>
      <c r="E241" s="33"/>
      <c r="F241" s="154" t="s">
        <v>397</v>
      </c>
      <c r="G241" s="33"/>
      <c r="H241" s="33"/>
      <c r="I241" s="150"/>
      <c r="J241" s="33"/>
      <c r="K241" s="33"/>
      <c r="L241" s="34"/>
      <c r="M241" s="151"/>
      <c r="N241" s="152"/>
      <c r="O241" s="54"/>
      <c r="P241" s="54"/>
      <c r="Q241" s="54"/>
      <c r="R241" s="54"/>
      <c r="S241" s="54"/>
      <c r="T241" s="55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7" t="s">
        <v>133</v>
      </c>
      <c r="AU241" s="17" t="s">
        <v>79</v>
      </c>
    </row>
    <row r="242" spans="1:65" s="2" customFormat="1" ht="37.9" customHeight="1">
      <c r="A242" s="33"/>
      <c r="B242" s="134"/>
      <c r="C242" s="135" t="s">
        <v>398</v>
      </c>
      <c r="D242" s="135" t="s">
        <v>125</v>
      </c>
      <c r="E242" s="136" t="s">
        <v>399</v>
      </c>
      <c r="F242" s="137" t="s">
        <v>400</v>
      </c>
      <c r="G242" s="138" t="s">
        <v>137</v>
      </c>
      <c r="H242" s="139">
        <v>357.45</v>
      </c>
      <c r="I242" s="140"/>
      <c r="J242" s="141">
        <f>ROUND(I242*H242,2)</f>
        <v>0</v>
      </c>
      <c r="K242" s="137" t="s">
        <v>129</v>
      </c>
      <c r="L242" s="34"/>
      <c r="M242" s="142" t="s">
        <v>3</v>
      </c>
      <c r="N242" s="143" t="s">
        <v>40</v>
      </c>
      <c r="O242" s="54"/>
      <c r="P242" s="144">
        <f>O242*H242</f>
        <v>0</v>
      </c>
      <c r="Q242" s="144">
        <v>1.4999999999999999E-2</v>
      </c>
      <c r="R242" s="144">
        <f>Q242*H242</f>
        <v>5.3617499999999998</v>
      </c>
      <c r="S242" s="144">
        <v>0</v>
      </c>
      <c r="T242" s="14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46" t="s">
        <v>193</v>
      </c>
      <c r="AT242" s="146" t="s">
        <v>125</v>
      </c>
      <c r="AU242" s="146" t="s">
        <v>79</v>
      </c>
      <c r="AY242" s="17" t="s">
        <v>122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7" t="s">
        <v>77</v>
      </c>
      <c r="BK242" s="147">
        <f>ROUND(I242*H242,2)</f>
        <v>0</v>
      </c>
      <c r="BL242" s="17" t="s">
        <v>193</v>
      </c>
      <c r="BM242" s="146" t="s">
        <v>401</v>
      </c>
    </row>
    <row r="243" spans="1:65" s="2" customFormat="1" ht="19.5">
      <c r="A243" s="33"/>
      <c r="B243" s="34"/>
      <c r="C243" s="33"/>
      <c r="D243" s="148" t="s">
        <v>132</v>
      </c>
      <c r="E243" s="33"/>
      <c r="F243" s="149" t="s">
        <v>402</v>
      </c>
      <c r="G243" s="33"/>
      <c r="H243" s="33"/>
      <c r="I243" s="150"/>
      <c r="J243" s="33"/>
      <c r="K243" s="33"/>
      <c r="L243" s="34"/>
      <c r="M243" s="151"/>
      <c r="N243" s="152"/>
      <c r="O243" s="54"/>
      <c r="P243" s="54"/>
      <c r="Q243" s="54"/>
      <c r="R243" s="54"/>
      <c r="S243" s="54"/>
      <c r="T243" s="55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7" t="s">
        <v>132</v>
      </c>
      <c r="AU243" s="17" t="s">
        <v>79</v>
      </c>
    </row>
    <row r="244" spans="1:65" s="2" customFormat="1">
      <c r="A244" s="33"/>
      <c r="B244" s="34"/>
      <c r="C244" s="33"/>
      <c r="D244" s="153" t="s">
        <v>133</v>
      </c>
      <c r="E244" s="33"/>
      <c r="F244" s="154" t="s">
        <v>403</v>
      </c>
      <c r="G244" s="33"/>
      <c r="H244" s="33"/>
      <c r="I244" s="150"/>
      <c r="J244" s="33"/>
      <c r="K244" s="33"/>
      <c r="L244" s="34"/>
      <c r="M244" s="151"/>
      <c r="N244" s="152"/>
      <c r="O244" s="54"/>
      <c r="P244" s="54"/>
      <c r="Q244" s="54"/>
      <c r="R244" s="54"/>
      <c r="S244" s="54"/>
      <c r="T244" s="55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7" t="s">
        <v>133</v>
      </c>
      <c r="AU244" s="17" t="s">
        <v>79</v>
      </c>
    </row>
    <row r="245" spans="1:65" s="2" customFormat="1" ht="16.5" customHeight="1">
      <c r="A245" s="33"/>
      <c r="B245" s="134"/>
      <c r="C245" s="135" t="s">
        <v>404</v>
      </c>
      <c r="D245" s="135" t="s">
        <v>125</v>
      </c>
      <c r="E245" s="136" t="s">
        <v>405</v>
      </c>
      <c r="F245" s="137" t="s">
        <v>406</v>
      </c>
      <c r="G245" s="138" t="s">
        <v>137</v>
      </c>
      <c r="H245" s="139">
        <v>357.45</v>
      </c>
      <c r="I245" s="140"/>
      <c r="J245" s="141">
        <f>ROUND(I245*H245,2)</f>
        <v>0</v>
      </c>
      <c r="K245" s="137" t="s">
        <v>129</v>
      </c>
      <c r="L245" s="34"/>
      <c r="M245" s="142" t="s">
        <v>3</v>
      </c>
      <c r="N245" s="143" t="s">
        <v>40</v>
      </c>
      <c r="O245" s="54"/>
      <c r="P245" s="144">
        <f>O245*H245</f>
        <v>0</v>
      </c>
      <c r="Q245" s="144">
        <v>1E-4</v>
      </c>
      <c r="R245" s="144">
        <f>Q245*H245</f>
        <v>3.5744999999999999E-2</v>
      </c>
      <c r="S245" s="144">
        <v>0</v>
      </c>
      <c r="T245" s="14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46" t="s">
        <v>193</v>
      </c>
      <c r="AT245" s="146" t="s">
        <v>125</v>
      </c>
      <c r="AU245" s="146" t="s">
        <v>79</v>
      </c>
      <c r="AY245" s="17" t="s">
        <v>122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7" t="s">
        <v>77</v>
      </c>
      <c r="BK245" s="147">
        <f>ROUND(I245*H245,2)</f>
        <v>0</v>
      </c>
      <c r="BL245" s="17" t="s">
        <v>193</v>
      </c>
      <c r="BM245" s="146" t="s">
        <v>407</v>
      </c>
    </row>
    <row r="246" spans="1:65" s="2" customFormat="1" ht="19.5">
      <c r="A246" s="33"/>
      <c r="B246" s="34"/>
      <c r="C246" s="33"/>
      <c r="D246" s="148" t="s">
        <v>132</v>
      </c>
      <c r="E246" s="33"/>
      <c r="F246" s="149" t="s">
        <v>408</v>
      </c>
      <c r="G246" s="33"/>
      <c r="H246" s="33"/>
      <c r="I246" s="150"/>
      <c r="J246" s="33"/>
      <c r="K246" s="33"/>
      <c r="L246" s="34"/>
      <c r="M246" s="151"/>
      <c r="N246" s="152"/>
      <c r="O246" s="54"/>
      <c r="P246" s="54"/>
      <c r="Q246" s="54"/>
      <c r="R246" s="54"/>
      <c r="S246" s="54"/>
      <c r="T246" s="55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7" t="s">
        <v>132</v>
      </c>
      <c r="AU246" s="17" t="s">
        <v>79</v>
      </c>
    </row>
    <row r="247" spans="1:65" s="2" customFormat="1">
      <c r="A247" s="33"/>
      <c r="B247" s="34"/>
      <c r="C247" s="33"/>
      <c r="D247" s="153" t="s">
        <v>133</v>
      </c>
      <c r="E247" s="33"/>
      <c r="F247" s="154" t="s">
        <v>409</v>
      </c>
      <c r="G247" s="33"/>
      <c r="H247" s="33"/>
      <c r="I247" s="150"/>
      <c r="J247" s="33"/>
      <c r="K247" s="33"/>
      <c r="L247" s="34"/>
      <c r="M247" s="151"/>
      <c r="N247" s="152"/>
      <c r="O247" s="54"/>
      <c r="P247" s="54"/>
      <c r="Q247" s="54"/>
      <c r="R247" s="54"/>
      <c r="S247" s="54"/>
      <c r="T247" s="55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7" t="s">
        <v>133</v>
      </c>
      <c r="AU247" s="17" t="s">
        <v>79</v>
      </c>
    </row>
    <row r="248" spans="1:65" s="2" customFormat="1" ht="24.2" customHeight="1">
      <c r="A248" s="33"/>
      <c r="B248" s="134"/>
      <c r="C248" s="171" t="s">
        <v>410</v>
      </c>
      <c r="D248" s="171" t="s">
        <v>188</v>
      </c>
      <c r="E248" s="172" t="s">
        <v>411</v>
      </c>
      <c r="F248" s="173" t="s">
        <v>412</v>
      </c>
      <c r="G248" s="174" t="s">
        <v>137</v>
      </c>
      <c r="H248" s="175">
        <v>357.45</v>
      </c>
      <c r="I248" s="176"/>
      <c r="J248" s="177">
        <f>ROUND(I248*H248,2)</f>
        <v>0</v>
      </c>
      <c r="K248" s="173" t="s">
        <v>129</v>
      </c>
      <c r="L248" s="178"/>
      <c r="M248" s="179" t="s">
        <v>3</v>
      </c>
      <c r="N248" s="180" t="s">
        <v>40</v>
      </c>
      <c r="O248" s="54"/>
      <c r="P248" s="144">
        <f>O248*H248</f>
        <v>0</v>
      </c>
      <c r="Q248" s="144">
        <v>3.8999999999999998E-3</v>
      </c>
      <c r="R248" s="144">
        <f>Q248*H248</f>
        <v>1.3940549999999998</v>
      </c>
      <c r="S248" s="144">
        <v>0</v>
      </c>
      <c r="T248" s="14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46" t="s">
        <v>192</v>
      </c>
      <c r="AT248" s="146" t="s">
        <v>188</v>
      </c>
      <c r="AU248" s="146" t="s">
        <v>79</v>
      </c>
      <c r="AY248" s="17" t="s">
        <v>122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7" t="s">
        <v>77</v>
      </c>
      <c r="BK248" s="147">
        <f>ROUND(I248*H248,2)</f>
        <v>0</v>
      </c>
      <c r="BL248" s="17" t="s">
        <v>193</v>
      </c>
      <c r="BM248" s="146" t="s">
        <v>413</v>
      </c>
    </row>
    <row r="249" spans="1:65" s="2" customFormat="1" ht="19.5">
      <c r="A249" s="33"/>
      <c r="B249" s="34"/>
      <c r="C249" s="33"/>
      <c r="D249" s="148" t="s">
        <v>132</v>
      </c>
      <c r="E249" s="33"/>
      <c r="F249" s="149" t="s">
        <v>412</v>
      </c>
      <c r="G249" s="33"/>
      <c r="H249" s="33"/>
      <c r="I249" s="150"/>
      <c r="J249" s="33"/>
      <c r="K249" s="33"/>
      <c r="L249" s="34"/>
      <c r="M249" s="151"/>
      <c r="N249" s="152"/>
      <c r="O249" s="54"/>
      <c r="P249" s="54"/>
      <c r="Q249" s="54"/>
      <c r="R249" s="54"/>
      <c r="S249" s="54"/>
      <c r="T249" s="55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7" t="s">
        <v>132</v>
      </c>
      <c r="AU249" s="17" t="s">
        <v>79</v>
      </c>
    </row>
    <row r="250" spans="1:65" s="2" customFormat="1" ht="24.2" customHeight="1">
      <c r="A250" s="33"/>
      <c r="B250" s="134"/>
      <c r="C250" s="135" t="s">
        <v>414</v>
      </c>
      <c r="D250" s="135" t="s">
        <v>125</v>
      </c>
      <c r="E250" s="136" t="s">
        <v>415</v>
      </c>
      <c r="F250" s="137" t="s">
        <v>416</v>
      </c>
      <c r="G250" s="138" t="s">
        <v>137</v>
      </c>
      <c r="H250" s="139">
        <v>205.25</v>
      </c>
      <c r="I250" s="140"/>
      <c r="J250" s="141">
        <f>ROUND(I250*H250,2)</f>
        <v>0</v>
      </c>
      <c r="K250" s="137" t="s">
        <v>129</v>
      </c>
      <c r="L250" s="34"/>
      <c r="M250" s="142" t="s">
        <v>3</v>
      </c>
      <c r="N250" s="143" t="s">
        <v>40</v>
      </c>
      <c r="O250" s="54"/>
      <c r="P250" s="144">
        <f>O250*H250</f>
        <v>0</v>
      </c>
      <c r="Q250" s="144">
        <v>0</v>
      </c>
      <c r="R250" s="144">
        <f>Q250*H250</f>
        <v>0</v>
      </c>
      <c r="S250" s="144">
        <v>2.5000000000000001E-3</v>
      </c>
      <c r="T250" s="145">
        <f>S250*H250</f>
        <v>0.51312500000000005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46" t="s">
        <v>193</v>
      </c>
      <c r="AT250" s="146" t="s">
        <v>125</v>
      </c>
      <c r="AU250" s="146" t="s">
        <v>79</v>
      </c>
      <c r="AY250" s="17" t="s">
        <v>122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7" t="s">
        <v>77</v>
      </c>
      <c r="BK250" s="147">
        <f>ROUND(I250*H250,2)</f>
        <v>0</v>
      </c>
      <c r="BL250" s="17" t="s">
        <v>193</v>
      </c>
      <c r="BM250" s="146" t="s">
        <v>417</v>
      </c>
    </row>
    <row r="251" spans="1:65" s="2" customFormat="1">
      <c r="A251" s="33"/>
      <c r="B251" s="34"/>
      <c r="C251" s="33"/>
      <c r="D251" s="148" t="s">
        <v>132</v>
      </c>
      <c r="E251" s="33"/>
      <c r="F251" s="149" t="s">
        <v>418</v>
      </c>
      <c r="G251" s="33"/>
      <c r="H251" s="33"/>
      <c r="I251" s="150"/>
      <c r="J251" s="33"/>
      <c r="K251" s="33"/>
      <c r="L251" s="34"/>
      <c r="M251" s="151"/>
      <c r="N251" s="152"/>
      <c r="O251" s="54"/>
      <c r="P251" s="54"/>
      <c r="Q251" s="54"/>
      <c r="R251" s="54"/>
      <c r="S251" s="54"/>
      <c r="T251" s="55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7" t="s">
        <v>132</v>
      </c>
      <c r="AU251" s="17" t="s">
        <v>79</v>
      </c>
    </row>
    <row r="252" spans="1:65" s="2" customFormat="1">
      <c r="A252" s="33"/>
      <c r="B252" s="34"/>
      <c r="C252" s="33"/>
      <c r="D252" s="153" t="s">
        <v>133</v>
      </c>
      <c r="E252" s="33"/>
      <c r="F252" s="154" t="s">
        <v>419</v>
      </c>
      <c r="G252" s="33"/>
      <c r="H252" s="33"/>
      <c r="I252" s="150"/>
      <c r="J252" s="33"/>
      <c r="K252" s="33"/>
      <c r="L252" s="34"/>
      <c r="M252" s="151"/>
      <c r="N252" s="152"/>
      <c r="O252" s="54"/>
      <c r="P252" s="54"/>
      <c r="Q252" s="54"/>
      <c r="R252" s="54"/>
      <c r="S252" s="54"/>
      <c r="T252" s="55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7" t="s">
        <v>133</v>
      </c>
      <c r="AU252" s="17" t="s">
        <v>79</v>
      </c>
    </row>
    <row r="253" spans="1:65" s="13" customFormat="1">
      <c r="B253" s="155"/>
      <c r="D253" s="148" t="s">
        <v>148</v>
      </c>
      <c r="E253" s="156" t="s">
        <v>3</v>
      </c>
      <c r="F253" s="157" t="s">
        <v>420</v>
      </c>
      <c r="H253" s="158">
        <v>205.25</v>
      </c>
      <c r="I253" s="159"/>
      <c r="L253" s="155"/>
      <c r="M253" s="160"/>
      <c r="N253" s="161"/>
      <c r="O253" s="161"/>
      <c r="P253" s="161"/>
      <c r="Q253" s="161"/>
      <c r="R253" s="161"/>
      <c r="S253" s="161"/>
      <c r="T253" s="162"/>
      <c r="AT253" s="156" t="s">
        <v>148</v>
      </c>
      <c r="AU253" s="156" t="s">
        <v>79</v>
      </c>
      <c r="AV253" s="13" t="s">
        <v>79</v>
      </c>
      <c r="AW253" s="13" t="s">
        <v>31</v>
      </c>
      <c r="AX253" s="13" t="s">
        <v>77</v>
      </c>
      <c r="AY253" s="156" t="s">
        <v>122</v>
      </c>
    </row>
    <row r="254" spans="1:65" s="2" customFormat="1" ht="16.5" customHeight="1">
      <c r="A254" s="33"/>
      <c r="B254" s="134"/>
      <c r="C254" s="135" t="s">
        <v>421</v>
      </c>
      <c r="D254" s="135" t="s">
        <v>125</v>
      </c>
      <c r="E254" s="136" t="s">
        <v>422</v>
      </c>
      <c r="F254" s="137" t="s">
        <v>423</v>
      </c>
      <c r="G254" s="138" t="s">
        <v>137</v>
      </c>
      <c r="H254" s="139">
        <v>357.45</v>
      </c>
      <c r="I254" s="140"/>
      <c r="J254" s="141">
        <f>ROUND(I254*H254,2)</f>
        <v>0</v>
      </c>
      <c r="K254" s="137" t="s">
        <v>129</v>
      </c>
      <c r="L254" s="34"/>
      <c r="M254" s="142" t="s">
        <v>3</v>
      </c>
      <c r="N254" s="143" t="s">
        <v>40</v>
      </c>
      <c r="O254" s="54"/>
      <c r="P254" s="144">
        <f>O254*H254</f>
        <v>0</v>
      </c>
      <c r="Q254" s="144">
        <v>5.0000000000000001E-4</v>
      </c>
      <c r="R254" s="144">
        <f>Q254*H254</f>
        <v>0.17872499999999999</v>
      </c>
      <c r="S254" s="144">
        <v>0</v>
      </c>
      <c r="T254" s="14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46" t="s">
        <v>193</v>
      </c>
      <c r="AT254" s="146" t="s">
        <v>125</v>
      </c>
      <c r="AU254" s="146" t="s">
        <v>79</v>
      </c>
      <c r="AY254" s="17" t="s">
        <v>122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7" t="s">
        <v>77</v>
      </c>
      <c r="BK254" s="147">
        <f>ROUND(I254*H254,2)</f>
        <v>0</v>
      </c>
      <c r="BL254" s="17" t="s">
        <v>193</v>
      </c>
      <c r="BM254" s="146" t="s">
        <v>424</v>
      </c>
    </row>
    <row r="255" spans="1:65" s="2" customFormat="1">
      <c r="A255" s="33"/>
      <c r="B255" s="34"/>
      <c r="C255" s="33"/>
      <c r="D255" s="148" t="s">
        <v>132</v>
      </c>
      <c r="E255" s="33"/>
      <c r="F255" s="149" t="s">
        <v>425</v>
      </c>
      <c r="G255" s="33"/>
      <c r="H255" s="33"/>
      <c r="I255" s="150"/>
      <c r="J255" s="33"/>
      <c r="K255" s="33"/>
      <c r="L255" s="34"/>
      <c r="M255" s="151"/>
      <c r="N255" s="152"/>
      <c r="O255" s="54"/>
      <c r="P255" s="54"/>
      <c r="Q255" s="54"/>
      <c r="R255" s="54"/>
      <c r="S255" s="54"/>
      <c r="T255" s="55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7" t="s">
        <v>132</v>
      </c>
      <c r="AU255" s="17" t="s">
        <v>79</v>
      </c>
    </row>
    <row r="256" spans="1:65" s="2" customFormat="1">
      <c r="A256" s="33"/>
      <c r="B256" s="34"/>
      <c r="C256" s="33"/>
      <c r="D256" s="153" t="s">
        <v>133</v>
      </c>
      <c r="E256" s="33"/>
      <c r="F256" s="154" t="s">
        <v>426</v>
      </c>
      <c r="G256" s="33"/>
      <c r="H256" s="33"/>
      <c r="I256" s="150"/>
      <c r="J256" s="33"/>
      <c r="K256" s="33"/>
      <c r="L256" s="34"/>
      <c r="M256" s="151"/>
      <c r="N256" s="152"/>
      <c r="O256" s="54"/>
      <c r="P256" s="54"/>
      <c r="Q256" s="54"/>
      <c r="R256" s="54"/>
      <c r="S256" s="54"/>
      <c r="T256" s="55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7" t="s">
        <v>133</v>
      </c>
      <c r="AU256" s="17" t="s">
        <v>79</v>
      </c>
    </row>
    <row r="257" spans="1:65" s="2" customFormat="1" ht="21.75" customHeight="1">
      <c r="A257" s="33"/>
      <c r="B257" s="134"/>
      <c r="C257" s="171" t="s">
        <v>427</v>
      </c>
      <c r="D257" s="171" t="s">
        <v>188</v>
      </c>
      <c r="E257" s="172" t="s">
        <v>428</v>
      </c>
      <c r="F257" s="173" t="s">
        <v>429</v>
      </c>
      <c r="G257" s="174" t="s">
        <v>137</v>
      </c>
      <c r="H257" s="175">
        <v>357.45</v>
      </c>
      <c r="I257" s="176"/>
      <c r="J257" s="177">
        <f>ROUND(I257*H257,2)</f>
        <v>0</v>
      </c>
      <c r="K257" s="173" t="s">
        <v>129</v>
      </c>
      <c r="L257" s="178"/>
      <c r="M257" s="179" t="s">
        <v>3</v>
      </c>
      <c r="N257" s="180" t="s">
        <v>40</v>
      </c>
      <c r="O257" s="54"/>
      <c r="P257" s="144">
        <f>O257*H257</f>
        <v>0</v>
      </c>
      <c r="Q257" s="144">
        <v>2.3500000000000001E-3</v>
      </c>
      <c r="R257" s="144">
        <f>Q257*H257</f>
        <v>0.84000750000000002</v>
      </c>
      <c r="S257" s="144">
        <v>0</v>
      </c>
      <c r="T257" s="145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46" t="s">
        <v>192</v>
      </c>
      <c r="AT257" s="146" t="s">
        <v>188</v>
      </c>
      <c r="AU257" s="146" t="s">
        <v>79</v>
      </c>
      <c r="AY257" s="17" t="s">
        <v>122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7" t="s">
        <v>77</v>
      </c>
      <c r="BK257" s="147">
        <f>ROUND(I257*H257,2)</f>
        <v>0</v>
      </c>
      <c r="BL257" s="17" t="s">
        <v>193</v>
      </c>
      <c r="BM257" s="146" t="s">
        <v>430</v>
      </c>
    </row>
    <row r="258" spans="1:65" s="2" customFormat="1">
      <c r="A258" s="33"/>
      <c r="B258" s="34"/>
      <c r="C258" s="33"/>
      <c r="D258" s="148" t="s">
        <v>132</v>
      </c>
      <c r="E258" s="33"/>
      <c r="F258" s="149" t="s">
        <v>429</v>
      </c>
      <c r="G258" s="33"/>
      <c r="H258" s="33"/>
      <c r="I258" s="150"/>
      <c r="J258" s="33"/>
      <c r="K258" s="33"/>
      <c r="L258" s="34"/>
      <c r="M258" s="151"/>
      <c r="N258" s="152"/>
      <c r="O258" s="54"/>
      <c r="P258" s="54"/>
      <c r="Q258" s="54"/>
      <c r="R258" s="54"/>
      <c r="S258" s="54"/>
      <c r="T258" s="55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7" t="s">
        <v>132</v>
      </c>
      <c r="AU258" s="17" t="s">
        <v>79</v>
      </c>
    </row>
    <row r="259" spans="1:65" s="2" customFormat="1" ht="16.5" customHeight="1">
      <c r="A259" s="33"/>
      <c r="B259" s="134"/>
      <c r="C259" s="135" t="s">
        <v>431</v>
      </c>
      <c r="D259" s="135" t="s">
        <v>125</v>
      </c>
      <c r="E259" s="136" t="s">
        <v>432</v>
      </c>
      <c r="F259" s="137" t="s">
        <v>433</v>
      </c>
      <c r="G259" s="138" t="s">
        <v>252</v>
      </c>
      <c r="H259" s="139">
        <v>232.5</v>
      </c>
      <c r="I259" s="140"/>
      <c r="J259" s="141">
        <f>ROUND(I259*H259,2)</f>
        <v>0</v>
      </c>
      <c r="K259" s="137" t="s">
        <v>129</v>
      </c>
      <c r="L259" s="34"/>
      <c r="M259" s="142" t="s">
        <v>3</v>
      </c>
      <c r="N259" s="143" t="s">
        <v>40</v>
      </c>
      <c r="O259" s="54"/>
      <c r="P259" s="144">
        <f>O259*H259</f>
        <v>0</v>
      </c>
      <c r="Q259" s="144">
        <v>3.0000000000000001E-5</v>
      </c>
      <c r="R259" s="144">
        <f>Q259*H259</f>
        <v>6.9750000000000003E-3</v>
      </c>
      <c r="S259" s="144">
        <v>0</v>
      </c>
      <c r="T259" s="145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46" t="s">
        <v>193</v>
      </c>
      <c r="AT259" s="146" t="s">
        <v>125</v>
      </c>
      <c r="AU259" s="146" t="s">
        <v>79</v>
      </c>
      <c r="AY259" s="17" t="s">
        <v>122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7" t="s">
        <v>77</v>
      </c>
      <c r="BK259" s="147">
        <f>ROUND(I259*H259,2)</f>
        <v>0</v>
      </c>
      <c r="BL259" s="17" t="s">
        <v>193</v>
      </c>
      <c r="BM259" s="146" t="s">
        <v>434</v>
      </c>
    </row>
    <row r="260" spans="1:65" s="2" customFormat="1">
      <c r="A260" s="33"/>
      <c r="B260" s="34"/>
      <c r="C260" s="33"/>
      <c r="D260" s="148" t="s">
        <v>132</v>
      </c>
      <c r="E260" s="33"/>
      <c r="F260" s="149" t="s">
        <v>435</v>
      </c>
      <c r="G260" s="33"/>
      <c r="H260" s="33"/>
      <c r="I260" s="150"/>
      <c r="J260" s="33"/>
      <c r="K260" s="33"/>
      <c r="L260" s="34"/>
      <c r="M260" s="151"/>
      <c r="N260" s="152"/>
      <c r="O260" s="54"/>
      <c r="P260" s="54"/>
      <c r="Q260" s="54"/>
      <c r="R260" s="54"/>
      <c r="S260" s="54"/>
      <c r="T260" s="55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7" t="s">
        <v>132</v>
      </c>
      <c r="AU260" s="17" t="s">
        <v>79</v>
      </c>
    </row>
    <row r="261" spans="1:65" s="2" customFormat="1">
      <c r="A261" s="33"/>
      <c r="B261" s="34"/>
      <c r="C261" s="33"/>
      <c r="D261" s="153" t="s">
        <v>133</v>
      </c>
      <c r="E261" s="33"/>
      <c r="F261" s="154" t="s">
        <v>436</v>
      </c>
      <c r="G261" s="33"/>
      <c r="H261" s="33"/>
      <c r="I261" s="150"/>
      <c r="J261" s="33"/>
      <c r="K261" s="33"/>
      <c r="L261" s="34"/>
      <c r="M261" s="151"/>
      <c r="N261" s="152"/>
      <c r="O261" s="54"/>
      <c r="P261" s="54"/>
      <c r="Q261" s="54"/>
      <c r="R261" s="54"/>
      <c r="S261" s="54"/>
      <c r="T261" s="55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7" t="s">
        <v>133</v>
      </c>
      <c r="AU261" s="17" t="s">
        <v>79</v>
      </c>
    </row>
    <row r="262" spans="1:65" s="2" customFormat="1" ht="16.5" customHeight="1">
      <c r="A262" s="33"/>
      <c r="B262" s="134"/>
      <c r="C262" s="171" t="s">
        <v>437</v>
      </c>
      <c r="D262" s="171" t="s">
        <v>188</v>
      </c>
      <c r="E262" s="172" t="s">
        <v>438</v>
      </c>
      <c r="F262" s="173" t="s">
        <v>439</v>
      </c>
      <c r="G262" s="174" t="s">
        <v>252</v>
      </c>
      <c r="H262" s="175">
        <v>267.375</v>
      </c>
      <c r="I262" s="176"/>
      <c r="J262" s="177">
        <f>ROUND(I262*H262,2)</f>
        <v>0</v>
      </c>
      <c r="K262" s="173" t="s">
        <v>129</v>
      </c>
      <c r="L262" s="178"/>
      <c r="M262" s="179" t="s">
        <v>3</v>
      </c>
      <c r="N262" s="180" t="s">
        <v>40</v>
      </c>
      <c r="O262" s="54"/>
      <c r="P262" s="144">
        <f>O262*H262</f>
        <v>0</v>
      </c>
      <c r="Q262" s="144">
        <v>2.9999999999999997E-4</v>
      </c>
      <c r="R262" s="144">
        <f>Q262*H262</f>
        <v>8.0212499999999992E-2</v>
      </c>
      <c r="S262" s="144">
        <v>0</v>
      </c>
      <c r="T262" s="145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46" t="s">
        <v>192</v>
      </c>
      <c r="AT262" s="146" t="s">
        <v>188</v>
      </c>
      <c r="AU262" s="146" t="s">
        <v>79</v>
      </c>
      <c r="AY262" s="17" t="s">
        <v>122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7" t="s">
        <v>77</v>
      </c>
      <c r="BK262" s="147">
        <f>ROUND(I262*H262,2)</f>
        <v>0</v>
      </c>
      <c r="BL262" s="17" t="s">
        <v>193</v>
      </c>
      <c r="BM262" s="146" t="s">
        <v>440</v>
      </c>
    </row>
    <row r="263" spans="1:65" s="2" customFormat="1">
      <c r="A263" s="33"/>
      <c r="B263" s="34"/>
      <c r="C263" s="33"/>
      <c r="D263" s="148" t="s">
        <v>132</v>
      </c>
      <c r="E263" s="33"/>
      <c r="F263" s="149" t="s">
        <v>439</v>
      </c>
      <c r="G263" s="33"/>
      <c r="H263" s="33"/>
      <c r="I263" s="150"/>
      <c r="J263" s="33"/>
      <c r="K263" s="33"/>
      <c r="L263" s="34"/>
      <c r="M263" s="151"/>
      <c r="N263" s="152"/>
      <c r="O263" s="54"/>
      <c r="P263" s="54"/>
      <c r="Q263" s="54"/>
      <c r="R263" s="54"/>
      <c r="S263" s="54"/>
      <c r="T263" s="55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7" t="s">
        <v>132</v>
      </c>
      <c r="AU263" s="17" t="s">
        <v>79</v>
      </c>
    </row>
    <row r="264" spans="1:65" s="13" customFormat="1">
      <c r="B264" s="155"/>
      <c r="D264" s="148" t="s">
        <v>148</v>
      </c>
      <c r="F264" s="157" t="s">
        <v>441</v>
      </c>
      <c r="H264" s="158">
        <v>267.375</v>
      </c>
      <c r="I264" s="159"/>
      <c r="L264" s="155"/>
      <c r="M264" s="160"/>
      <c r="N264" s="161"/>
      <c r="O264" s="161"/>
      <c r="P264" s="161"/>
      <c r="Q264" s="161"/>
      <c r="R264" s="161"/>
      <c r="S264" s="161"/>
      <c r="T264" s="162"/>
      <c r="AT264" s="156" t="s">
        <v>148</v>
      </c>
      <c r="AU264" s="156" t="s">
        <v>79</v>
      </c>
      <c r="AV264" s="13" t="s">
        <v>79</v>
      </c>
      <c r="AW264" s="13" t="s">
        <v>4</v>
      </c>
      <c r="AX264" s="13" t="s">
        <v>77</v>
      </c>
      <c r="AY264" s="156" t="s">
        <v>122</v>
      </c>
    </row>
    <row r="265" spans="1:65" s="2" customFormat="1" ht="24.2" customHeight="1">
      <c r="A265" s="33"/>
      <c r="B265" s="134"/>
      <c r="C265" s="135" t="s">
        <v>442</v>
      </c>
      <c r="D265" s="135" t="s">
        <v>125</v>
      </c>
      <c r="E265" s="136" t="s">
        <v>443</v>
      </c>
      <c r="F265" s="137" t="s">
        <v>444</v>
      </c>
      <c r="G265" s="138" t="s">
        <v>338</v>
      </c>
      <c r="H265" s="182"/>
      <c r="I265" s="140"/>
      <c r="J265" s="141">
        <f>ROUND(I265*H265,2)</f>
        <v>0</v>
      </c>
      <c r="K265" s="137" t="s">
        <v>129</v>
      </c>
      <c r="L265" s="34"/>
      <c r="M265" s="142" t="s">
        <v>3</v>
      </c>
      <c r="N265" s="143" t="s">
        <v>40</v>
      </c>
      <c r="O265" s="54"/>
      <c r="P265" s="144">
        <f>O265*H265</f>
        <v>0</v>
      </c>
      <c r="Q265" s="144">
        <v>0</v>
      </c>
      <c r="R265" s="144">
        <f>Q265*H265</f>
        <v>0</v>
      </c>
      <c r="S265" s="144">
        <v>0</v>
      </c>
      <c r="T265" s="14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46" t="s">
        <v>193</v>
      </c>
      <c r="AT265" s="146" t="s">
        <v>125</v>
      </c>
      <c r="AU265" s="146" t="s">
        <v>79</v>
      </c>
      <c r="AY265" s="17" t="s">
        <v>122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7" t="s">
        <v>77</v>
      </c>
      <c r="BK265" s="147">
        <f>ROUND(I265*H265,2)</f>
        <v>0</v>
      </c>
      <c r="BL265" s="17" t="s">
        <v>193</v>
      </c>
      <c r="BM265" s="146" t="s">
        <v>445</v>
      </c>
    </row>
    <row r="266" spans="1:65" s="2" customFormat="1" ht="29.25">
      <c r="A266" s="33"/>
      <c r="B266" s="34"/>
      <c r="C266" s="33"/>
      <c r="D266" s="148" t="s">
        <v>132</v>
      </c>
      <c r="E266" s="33"/>
      <c r="F266" s="149" t="s">
        <v>446</v>
      </c>
      <c r="G266" s="33"/>
      <c r="H266" s="33"/>
      <c r="I266" s="150"/>
      <c r="J266" s="33"/>
      <c r="K266" s="33"/>
      <c r="L266" s="34"/>
      <c r="M266" s="151"/>
      <c r="N266" s="152"/>
      <c r="O266" s="54"/>
      <c r="P266" s="54"/>
      <c r="Q266" s="54"/>
      <c r="R266" s="54"/>
      <c r="S266" s="54"/>
      <c r="T266" s="55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7" t="s">
        <v>132</v>
      </c>
      <c r="AU266" s="17" t="s">
        <v>79</v>
      </c>
    </row>
    <row r="267" spans="1:65" s="2" customFormat="1">
      <c r="A267" s="33"/>
      <c r="B267" s="34"/>
      <c r="C267" s="33"/>
      <c r="D267" s="153" t="s">
        <v>133</v>
      </c>
      <c r="E267" s="33"/>
      <c r="F267" s="154" t="s">
        <v>447</v>
      </c>
      <c r="G267" s="33"/>
      <c r="H267" s="33"/>
      <c r="I267" s="150"/>
      <c r="J267" s="33"/>
      <c r="K267" s="33"/>
      <c r="L267" s="34"/>
      <c r="M267" s="151"/>
      <c r="N267" s="152"/>
      <c r="O267" s="54"/>
      <c r="P267" s="54"/>
      <c r="Q267" s="54"/>
      <c r="R267" s="54"/>
      <c r="S267" s="54"/>
      <c r="T267" s="55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7" t="s">
        <v>133</v>
      </c>
      <c r="AU267" s="17" t="s">
        <v>79</v>
      </c>
    </row>
    <row r="268" spans="1:65" s="12" customFormat="1" ht="22.9" customHeight="1">
      <c r="B268" s="121"/>
      <c r="D268" s="122" t="s">
        <v>68</v>
      </c>
      <c r="E268" s="132" t="s">
        <v>448</v>
      </c>
      <c r="F268" s="132" t="s">
        <v>449</v>
      </c>
      <c r="I268" s="124"/>
      <c r="J268" s="133">
        <f>BK268</f>
        <v>0</v>
      </c>
      <c r="L268" s="121"/>
      <c r="M268" s="126"/>
      <c r="N268" s="127"/>
      <c r="O268" s="127"/>
      <c r="P268" s="128">
        <f>SUM(P269:P286)</f>
        <v>0</v>
      </c>
      <c r="Q268" s="127"/>
      <c r="R268" s="128">
        <f>SUM(R269:R286)</f>
        <v>0.66508800000000001</v>
      </c>
      <c r="S268" s="127"/>
      <c r="T268" s="129">
        <f>SUM(T269:T286)</f>
        <v>0</v>
      </c>
      <c r="AR268" s="122" t="s">
        <v>79</v>
      </c>
      <c r="AT268" s="130" t="s">
        <v>68</v>
      </c>
      <c r="AU268" s="130" t="s">
        <v>77</v>
      </c>
      <c r="AY268" s="122" t="s">
        <v>122</v>
      </c>
      <c r="BK268" s="131">
        <f>SUM(BK269:BK286)</f>
        <v>0</v>
      </c>
    </row>
    <row r="269" spans="1:65" s="2" customFormat="1" ht="24.2" customHeight="1">
      <c r="A269" s="33"/>
      <c r="B269" s="134"/>
      <c r="C269" s="135" t="s">
        <v>450</v>
      </c>
      <c r="D269" s="135" t="s">
        <v>125</v>
      </c>
      <c r="E269" s="136" t="s">
        <v>451</v>
      </c>
      <c r="F269" s="137" t="s">
        <v>452</v>
      </c>
      <c r="G269" s="138" t="s">
        <v>137</v>
      </c>
      <c r="H269" s="139">
        <v>1108.48</v>
      </c>
      <c r="I269" s="140"/>
      <c r="J269" s="141">
        <f>ROUND(I269*H269,2)</f>
        <v>0</v>
      </c>
      <c r="K269" s="137" t="s">
        <v>129</v>
      </c>
      <c r="L269" s="34"/>
      <c r="M269" s="142" t="s">
        <v>3</v>
      </c>
      <c r="N269" s="143" t="s">
        <v>40</v>
      </c>
      <c r="O269" s="54"/>
      <c r="P269" s="144">
        <f>O269*H269</f>
        <v>0</v>
      </c>
      <c r="Q269" s="144">
        <v>0</v>
      </c>
      <c r="R269" s="144">
        <f>Q269*H269</f>
        <v>0</v>
      </c>
      <c r="S269" s="144">
        <v>0</v>
      </c>
      <c r="T269" s="145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46" t="s">
        <v>193</v>
      </c>
      <c r="AT269" s="146" t="s">
        <v>125</v>
      </c>
      <c r="AU269" s="146" t="s">
        <v>79</v>
      </c>
      <c r="AY269" s="17" t="s">
        <v>122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7" t="s">
        <v>77</v>
      </c>
      <c r="BK269" s="147">
        <f>ROUND(I269*H269,2)</f>
        <v>0</v>
      </c>
      <c r="BL269" s="17" t="s">
        <v>193</v>
      </c>
      <c r="BM269" s="146" t="s">
        <v>453</v>
      </c>
    </row>
    <row r="270" spans="1:65" s="2" customFormat="1">
      <c r="A270" s="33"/>
      <c r="B270" s="34"/>
      <c r="C270" s="33"/>
      <c r="D270" s="148" t="s">
        <v>132</v>
      </c>
      <c r="E270" s="33"/>
      <c r="F270" s="149" t="s">
        <v>454</v>
      </c>
      <c r="G270" s="33"/>
      <c r="H270" s="33"/>
      <c r="I270" s="150"/>
      <c r="J270" s="33"/>
      <c r="K270" s="33"/>
      <c r="L270" s="34"/>
      <c r="M270" s="151"/>
      <c r="N270" s="152"/>
      <c r="O270" s="54"/>
      <c r="P270" s="54"/>
      <c r="Q270" s="54"/>
      <c r="R270" s="54"/>
      <c r="S270" s="54"/>
      <c r="T270" s="55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7" t="s">
        <v>132</v>
      </c>
      <c r="AU270" s="17" t="s">
        <v>79</v>
      </c>
    </row>
    <row r="271" spans="1:65" s="2" customFormat="1">
      <c r="A271" s="33"/>
      <c r="B271" s="34"/>
      <c r="C271" s="33"/>
      <c r="D271" s="153" t="s">
        <v>133</v>
      </c>
      <c r="E271" s="33"/>
      <c r="F271" s="154" t="s">
        <v>455</v>
      </c>
      <c r="G271" s="33"/>
      <c r="H271" s="33"/>
      <c r="I271" s="150"/>
      <c r="J271" s="33"/>
      <c r="K271" s="33"/>
      <c r="L271" s="34"/>
      <c r="M271" s="151"/>
      <c r="N271" s="152"/>
      <c r="O271" s="54"/>
      <c r="P271" s="54"/>
      <c r="Q271" s="54"/>
      <c r="R271" s="54"/>
      <c r="S271" s="54"/>
      <c r="T271" s="55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7" t="s">
        <v>133</v>
      </c>
      <c r="AU271" s="17" t="s">
        <v>79</v>
      </c>
    </row>
    <row r="272" spans="1:65" s="2" customFormat="1" ht="16.5" customHeight="1">
      <c r="A272" s="33"/>
      <c r="B272" s="134"/>
      <c r="C272" s="135" t="s">
        <v>456</v>
      </c>
      <c r="D272" s="135" t="s">
        <v>125</v>
      </c>
      <c r="E272" s="136" t="s">
        <v>457</v>
      </c>
      <c r="F272" s="137" t="s">
        <v>458</v>
      </c>
      <c r="G272" s="138" t="s">
        <v>137</v>
      </c>
      <c r="H272" s="139">
        <v>357.45</v>
      </c>
      <c r="I272" s="140"/>
      <c r="J272" s="141">
        <f>ROUND(I272*H272,2)</f>
        <v>0</v>
      </c>
      <c r="K272" s="137" t="s">
        <v>129</v>
      </c>
      <c r="L272" s="34"/>
      <c r="M272" s="142" t="s">
        <v>3</v>
      </c>
      <c r="N272" s="143" t="s">
        <v>40</v>
      </c>
      <c r="O272" s="54"/>
      <c r="P272" s="144">
        <f>O272*H272</f>
        <v>0</v>
      </c>
      <c r="Q272" s="144">
        <v>0</v>
      </c>
      <c r="R272" s="144">
        <f>Q272*H272</f>
        <v>0</v>
      </c>
      <c r="S272" s="144">
        <v>0</v>
      </c>
      <c r="T272" s="145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46" t="s">
        <v>193</v>
      </c>
      <c r="AT272" s="146" t="s">
        <v>125</v>
      </c>
      <c r="AU272" s="146" t="s">
        <v>79</v>
      </c>
      <c r="AY272" s="17" t="s">
        <v>122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7" t="s">
        <v>77</v>
      </c>
      <c r="BK272" s="147">
        <f>ROUND(I272*H272,2)</f>
        <v>0</v>
      </c>
      <c r="BL272" s="17" t="s">
        <v>193</v>
      </c>
      <c r="BM272" s="146" t="s">
        <v>459</v>
      </c>
    </row>
    <row r="273" spans="1:65" s="2" customFormat="1" ht="19.5">
      <c r="A273" s="33"/>
      <c r="B273" s="34"/>
      <c r="C273" s="33"/>
      <c r="D273" s="148" t="s">
        <v>132</v>
      </c>
      <c r="E273" s="33"/>
      <c r="F273" s="149" t="s">
        <v>460</v>
      </c>
      <c r="G273" s="33"/>
      <c r="H273" s="33"/>
      <c r="I273" s="150"/>
      <c r="J273" s="33"/>
      <c r="K273" s="33"/>
      <c r="L273" s="34"/>
      <c r="M273" s="151"/>
      <c r="N273" s="152"/>
      <c r="O273" s="54"/>
      <c r="P273" s="54"/>
      <c r="Q273" s="54"/>
      <c r="R273" s="54"/>
      <c r="S273" s="54"/>
      <c r="T273" s="55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7" t="s">
        <v>132</v>
      </c>
      <c r="AU273" s="17" t="s">
        <v>79</v>
      </c>
    </row>
    <row r="274" spans="1:65" s="2" customFormat="1">
      <c r="A274" s="33"/>
      <c r="B274" s="34"/>
      <c r="C274" s="33"/>
      <c r="D274" s="153" t="s">
        <v>133</v>
      </c>
      <c r="E274" s="33"/>
      <c r="F274" s="154" t="s">
        <v>461</v>
      </c>
      <c r="G274" s="33"/>
      <c r="H274" s="33"/>
      <c r="I274" s="150"/>
      <c r="J274" s="33"/>
      <c r="K274" s="33"/>
      <c r="L274" s="34"/>
      <c r="M274" s="151"/>
      <c r="N274" s="152"/>
      <c r="O274" s="54"/>
      <c r="P274" s="54"/>
      <c r="Q274" s="54"/>
      <c r="R274" s="54"/>
      <c r="S274" s="54"/>
      <c r="T274" s="55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7" t="s">
        <v>133</v>
      </c>
      <c r="AU274" s="17" t="s">
        <v>79</v>
      </c>
    </row>
    <row r="275" spans="1:65" s="2" customFormat="1" ht="16.5" customHeight="1">
      <c r="A275" s="33"/>
      <c r="B275" s="134"/>
      <c r="C275" s="171" t="s">
        <v>462</v>
      </c>
      <c r="D275" s="171" t="s">
        <v>188</v>
      </c>
      <c r="E275" s="172" t="s">
        <v>463</v>
      </c>
      <c r="F275" s="173" t="s">
        <v>464</v>
      </c>
      <c r="G275" s="174" t="s">
        <v>137</v>
      </c>
      <c r="H275" s="175">
        <v>489.59899999999999</v>
      </c>
      <c r="I275" s="176"/>
      <c r="J275" s="177">
        <f>ROUND(I275*H275,2)</f>
        <v>0</v>
      </c>
      <c r="K275" s="173" t="s">
        <v>129</v>
      </c>
      <c r="L275" s="178"/>
      <c r="M275" s="179" t="s">
        <v>3</v>
      </c>
      <c r="N275" s="180" t="s">
        <v>40</v>
      </c>
      <c r="O275" s="54"/>
      <c r="P275" s="144">
        <f>O275*H275</f>
        <v>0</v>
      </c>
      <c r="Q275" s="144">
        <v>0</v>
      </c>
      <c r="R275" s="144">
        <f>Q275*H275</f>
        <v>0</v>
      </c>
      <c r="S275" s="144">
        <v>0</v>
      </c>
      <c r="T275" s="145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46" t="s">
        <v>192</v>
      </c>
      <c r="AT275" s="146" t="s">
        <v>188</v>
      </c>
      <c r="AU275" s="146" t="s">
        <v>79</v>
      </c>
      <c r="AY275" s="17" t="s">
        <v>122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7" t="s">
        <v>77</v>
      </c>
      <c r="BK275" s="147">
        <f>ROUND(I275*H275,2)</f>
        <v>0</v>
      </c>
      <c r="BL275" s="17" t="s">
        <v>193</v>
      </c>
      <c r="BM275" s="146" t="s">
        <v>465</v>
      </c>
    </row>
    <row r="276" spans="1:65" s="2" customFormat="1">
      <c r="A276" s="33"/>
      <c r="B276" s="34"/>
      <c r="C276" s="33"/>
      <c r="D276" s="148" t="s">
        <v>132</v>
      </c>
      <c r="E276" s="33"/>
      <c r="F276" s="149" t="s">
        <v>464</v>
      </c>
      <c r="G276" s="33"/>
      <c r="H276" s="33"/>
      <c r="I276" s="150"/>
      <c r="J276" s="33"/>
      <c r="K276" s="33"/>
      <c r="L276" s="34"/>
      <c r="M276" s="151"/>
      <c r="N276" s="152"/>
      <c r="O276" s="54"/>
      <c r="P276" s="54"/>
      <c r="Q276" s="54"/>
      <c r="R276" s="54"/>
      <c r="S276" s="54"/>
      <c r="T276" s="55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7" t="s">
        <v>132</v>
      </c>
      <c r="AU276" s="17" t="s">
        <v>79</v>
      </c>
    </row>
    <row r="277" spans="1:65" s="13" customFormat="1">
      <c r="B277" s="155"/>
      <c r="D277" s="148" t="s">
        <v>148</v>
      </c>
      <c r="F277" s="157" t="s">
        <v>466</v>
      </c>
      <c r="H277" s="158">
        <v>489.59899999999999</v>
      </c>
      <c r="I277" s="159"/>
      <c r="L277" s="155"/>
      <c r="M277" s="160"/>
      <c r="N277" s="161"/>
      <c r="O277" s="161"/>
      <c r="P277" s="161"/>
      <c r="Q277" s="161"/>
      <c r="R277" s="161"/>
      <c r="S277" s="161"/>
      <c r="T277" s="162"/>
      <c r="AT277" s="156" t="s">
        <v>148</v>
      </c>
      <c r="AU277" s="156" t="s">
        <v>79</v>
      </c>
      <c r="AV277" s="13" t="s">
        <v>79</v>
      </c>
      <c r="AW277" s="13" t="s">
        <v>4</v>
      </c>
      <c r="AX277" s="13" t="s">
        <v>77</v>
      </c>
      <c r="AY277" s="156" t="s">
        <v>122</v>
      </c>
    </row>
    <row r="278" spans="1:65" s="2" customFormat="1" ht="24.2" customHeight="1">
      <c r="A278" s="33"/>
      <c r="B278" s="134"/>
      <c r="C278" s="135" t="s">
        <v>467</v>
      </c>
      <c r="D278" s="135" t="s">
        <v>125</v>
      </c>
      <c r="E278" s="136" t="s">
        <v>468</v>
      </c>
      <c r="F278" s="137" t="s">
        <v>469</v>
      </c>
      <c r="G278" s="138" t="s">
        <v>137</v>
      </c>
      <c r="H278" s="139">
        <v>103.83499999999999</v>
      </c>
      <c r="I278" s="140"/>
      <c r="J278" s="141">
        <f>ROUND(I278*H278,2)</f>
        <v>0</v>
      </c>
      <c r="K278" s="137" t="s">
        <v>129</v>
      </c>
      <c r="L278" s="34"/>
      <c r="M278" s="142" t="s">
        <v>3</v>
      </c>
      <c r="N278" s="143" t="s">
        <v>40</v>
      </c>
      <c r="O278" s="54"/>
      <c r="P278" s="144">
        <f>O278*H278</f>
        <v>0</v>
      </c>
      <c r="Q278" s="144">
        <v>0</v>
      </c>
      <c r="R278" s="144">
        <f>Q278*H278</f>
        <v>0</v>
      </c>
      <c r="S278" s="144">
        <v>0</v>
      </c>
      <c r="T278" s="145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46" t="s">
        <v>193</v>
      </c>
      <c r="AT278" s="146" t="s">
        <v>125</v>
      </c>
      <c r="AU278" s="146" t="s">
        <v>79</v>
      </c>
      <c r="AY278" s="17" t="s">
        <v>122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7" t="s">
        <v>77</v>
      </c>
      <c r="BK278" s="147">
        <f>ROUND(I278*H278,2)</f>
        <v>0</v>
      </c>
      <c r="BL278" s="17" t="s">
        <v>193</v>
      </c>
      <c r="BM278" s="146" t="s">
        <v>470</v>
      </c>
    </row>
    <row r="279" spans="1:65" s="2" customFormat="1" ht="29.25">
      <c r="A279" s="33"/>
      <c r="B279" s="34"/>
      <c r="C279" s="33"/>
      <c r="D279" s="148" t="s">
        <v>132</v>
      </c>
      <c r="E279" s="33"/>
      <c r="F279" s="149" t="s">
        <v>471</v>
      </c>
      <c r="G279" s="33"/>
      <c r="H279" s="33"/>
      <c r="I279" s="150"/>
      <c r="J279" s="33"/>
      <c r="K279" s="33"/>
      <c r="L279" s="34"/>
      <c r="M279" s="151"/>
      <c r="N279" s="152"/>
      <c r="O279" s="54"/>
      <c r="P279" s="54"/>
      <c r="Q279" s="54"/>
      <c r="R279" s="54"/>
      <c r="S279" s="54"/>
      <c r="T279" s="55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7" t="s">
        <v>132</v>
      </c>
      <c r="AU279" s="17" t="s">
        <v>79</v>
      </c>
    </row>
    <row r="280" spans="1:65" s="2" customFormat="1">
      <c r="A280" s="33"/>
      <c r="B280" s="34"/>
      <c r="C280" s="33"/>
      <c r="D280" s="153" t="s">
        <v>133</v>
      </c>
      <c r="E280" s="33"/>
      <c r="F280" s="154" t="s">
        <v>472</v>
      </c>
      <c r="G280" s="33"/>
      <c r="H280" s="33"/>
      <c r="I280" s="150"/>
      <c r="J280" s="33"/>
      <c r="K280" s="33"/>
      <c r="L280" s="34"/>
      <c r="M280" s="151"/>
      <c r="N280" s="152"/>
      <c r="O280" s="54"/>
      <c r="P280" s="54"/>
      <c r="Q280" s="54"/>
      <c r="R280" s="54"/>
      <c r="S280" s="54"/>
      <c r="T280" s="55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7" t="s">
        <v>133</v>
      </c>
      <c r="AU280" s="17" t="s">
        <v>79</v>
      </c>
    </row>
    <row r="281" spans="1:65" s="2" customFormat="1" ht="24.2" customHeight="1">
      <c r="A281" s="33"/>
      <c r="B281" s="134"/>
      <c r="C281" s="135" t="s">
        <v>473</v>
      </c>
      <c r="D281" s="135" t="s">
        <v>125</v>
      </c>
      <c r="E281" s="136" t="s">
        <v>474</v>
      </c>
      <c r="F281" s="137" t="s">
        <v>475</v>
      </c>
      <c r="G281" s="138" t="s">
        <v>137</v>
      </c>
      <c r="H281" s="139">
        <v>1108.48</v>
      </c>
      <c r="I281" s="140"/>
      <c r="J281" s="141">
        <f>ROUND(I281*H281,2)</f>
        <v>0</v>
      </c>
      <c r="K281" s="137" t="s">
        <v>129</v>
      </c>
      <c r="L281" s="34"/>
      <c r="M281" s="142" t="s">
        <v>3</v>
      </c>
      <c r="N281" s="143" t="s">
        <v>40</v>
      </c>
      <c r="O281" s="54"/>
      <c r="P281" s="144">
        <f>O281*H281</f>
        <v>0</v>
      </c>
      <c r="Q281" s="144">
        <v>2.0000000000000001E-4</v>
      </c>
      <c r="R281" s="144">
        <f>Q281*H281</f>
        <v>0.221696</v>
      </c>
      <c r="S281" s="144">
        <v>0</v>
      </c>
      <c r="T281" s="145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46" t="s">
        <v>193</v>
      </c>
      <c r="AT281" s="146" t="s">
        <v>125</v>
      </c>
      <c r="AU281" s="146" t="s">
        <v>79</v>
      </c>
      <c r="AY281" s="17" t="s">
        <v>122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7" t="s">
        <v>77</v>
      </c>
      <c r="BK281" s="147">
        <f>ROUND(I281*H281,2)</f>
        <v>0</v>
      </c>
      <c r="BL281" s="17" t="s">
        <v>193</v>
      </c>
      <c r="BM281" s="146" t="s">
        <v>476</v>
      </c>
    </row>
    <row r="282" spans="1:65" s="2" customFormat="1" ht="19.5">
      <c r="A282" s="33"/>
      <c r="B282" s="34"/>
      <c r="C282" s="33"/>
      <c r="D282" s="148" t="s">
        <v>132</v>
      </c>
      <c r="E282" s="33"/>
      <c r="F282" s="149" t="s">
        <v>477</v>
      </c>
      <c r="G282" s="33"/>
      <c r="H282" s="33"/>
      <c r="I282" s="150"/>
      <c r="J282" s="33"/>
      <c r="K282" s="33"/>
      <c r="L282" s="34"/>
      <c r="M282" s="151"/>
      <c r="N282" s="152"/>
      <c r="O282" s="54"/>
      <c r="P282" s="54"/>
      <c r="Q282" s="54"/>
      <c r="R282" s="54"/>
      <c r="S282" s="54"/>
      <c r="T282" s="55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7" t="s">
        <v>132</v>
      </c>
      <c r="AU282" s="17" t="s">
        <v>79</v>
      </c>
    </row>
    <row r="283" spans="1:65" s="2" customFormat="1">
      <c r="A283" s="33"/>
      <c r="B283" s="34"/>
      <c r="C283" s="33"/>
      <c r="D283" s="153" t="s">
        <v>133</v>
      </c>
      <c r="E283" s="33"/>
      <c r="F283" s="154" t="s">
        <v>478</v>
      </c>
      <c r="G283" s="33"/>
      <c r="H283" s="33"/>
      <c r="I283" s="150"/>
      <c r="J283" s="33"/>
      <c r="K283" s="33"/>
      <c r="L283" s="34"/>
      <c r="M283" s="151"/>
      <c r="N283" s="152"/>
      <c r="O283" s="54"/>
      <c r="P283" s="54"/>
      <c r="Q283" s="54"/>
      <c r="R283" s="54"/>
      <c r="S283" s="54"/>
      <c r="T283" s="55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7" t="s">
        <v>133</v>
      </c>
      <c r="AU283" s="17" t="s">
        <v>79</v>
      </c>
    </row>
    <row r="284" spans="1:65" s="2" customFormat="1" ht="24.2" customHeight="1">
      <c r="A284" s="33"/>
      <c r="B284" s="134"/>
      <c r="C284" s="135" t="s">
        <v>479</v>
      </c>
      <c r="D284" s="135" t="s">
        <v>125</v>
      </c>
      <c r="E284" s="136" t="s">
        <v>480</v>
      </c>
      <c r="F284" s="137" t="s">
        <v>481</v>
      </c>
      <c r="G284" s="138" t="s">
        <v>137</v>
      </c>
      <c r="H284" s="139">
        <v>1108.48</v>
      </c>
      <c r="I284" s="140"/>
      <c r="J284" s="141">
        <f>ROUND(I284*H284,2)</f>
        <v>0</v>
      </c>
      <c r="K284" s="137" t="s">
        <v>129</v>
      </c>
      <c r="L284" s="34"/>
      <c r="M284" s="142" t="s">
        <v>3</v>
      </c>
      <c r="N284" s="143" t="s">
        <v>40</v>
      </c>
      <c r="O284" s="54"/>
      <c r="P284" s="144">
        <f>O284*H284</f>
        <v>0</v>
      </c>
      <c r="Q284" s="144">
        <v>4.0000000000000002E-4</v>
      </c>
      <c r="R284" s="144">
        <f>Q284*H284</f>
        <v>0.44339200000000001</v>
      </c>
      <c r="S284" s="144">
        <v>0</v>
      </c>
      <c r="T284" s="145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46" t="s">
        <v>193</v>
      </c>
      <c r="AT284" s="146" t="s">
        <v>125</v>
      </c>
      <c r="AU284" s="146" t="s">
        <v>79</v>
      </c>
      <c r="AY284" s="17" t="s">
        <v>122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7" t="s">
        <v>77</v>
      </c>
      <c r="BK284" s="147">
        <f>ROUND(I284*H284,2)</f>
        <v>0</v>
      </c>
      <c r="BL284" s="17" t="s">
        <v>193</v>
      </c>
      <c r="BM284" s="146" t="s">
        <v>482</v>
      </c>
    </row>
    <row r="285" spans="1:65" s="2" customFormat="1">
      <c r="A285" s="33"/>
      <c r="B285" s="34"/>
      <c r="C285" s="33"/>
      <c r="D285" s="148" t="s">
        <v>132</v>
      </c>
      <c r="E285" s="33"/>
      <c r="F285" s="149" t="s">
        <v>483</v>
      </c>
      <c r="G285" s="33"/>
      <c r="H285" s="33"/>
      <c r="I285" s="150"/>
      <c r="J285" s="33"/>
      <c r="K285" s="33"/>
      <c r="L285" s="34"/>
      <c r="M285" s="151"/>
      <c r="N285" s="152"/>
      <c r="O285" s="54"/>
      <c r="P285" s="54"/>
      <c r="Q285" s="54"/>
      <c r="R285" s="54"/>
      <c r="S285" s="54"/>
      <c r="T285" s="55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7" t="s">
        <v>132</v>
      </c>
      <c r="AU285" s="17" t="s">
        <v>79</v>
      </c>
    </row>
    <row r="286" spans="1:65" s="2" customFormat="1">
      <c r="A286" s="33"/>
      <c r="B286" s="34"/>
      <c r="C286" s="33"/>
      <c r="D286" s="153" t="s">
        <v>133</v>
      </c>
      <c r="E286" s="33"/>
      <c r="F286" s="154" t="s">
        <v>484</v>
      </c>
      <c r="G286" s="33"/>
      <c r="H286" s="33"/>
      <c r="I286" s="150"/>
      <c r="J286" s="33"/>
      <c r="K286" s="33"/>
      <c r="L286" s="34"/>
      <c r="M286" s="151"/>
      <c r="N286" s="152"/>
      <c r="O286" s="54"/>
      <c r="P286" s="54"/>
      <c r="Q286" s="54"/>
      <c r="R286" s="54"/>
      <c r="S286" s="54"/>
      <c r="T286" s="55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7" t="s">
        <v>133</v>
      </c>
      <c r="AU286" s="17" t="s">
        <v>79</v>
      </c>
    </row>
    <row r="287" spans="1:65" s="12" customFormat="1" ht="25.9" customHeight="1">
      <c r="B287" s="121"/>
      <c r="D287" s="122" t="s">
        <v>68</v>
      </c>
      <c r="E287" s="123" t="s">
        <v>485</v>
      </c>
      <c r="F287" s="123" t="s">
        <v>486</v>
      </c>
      <c r="I287" s="124"/>
      <c r="J287" s="125">
        <f>BK287</f>
        <v>0</v>
      </c>
      <c r="L287" s="121"/>
      <c r="M287" s="126"/>
      <c r="N287" s="127"/>
      <c r="O287" s="127"/>
      <c r="P287" s="128">
        <f>P288+P297+P304</f>
        <v>0</v>
      </c>
      <c r="Q287" s="127"/>
      <c r="R287" s="128">
        <f>R288+R297+R304</f>
        <v>0</v>
      </c>
      <c r="S287" s="127"/>
      <c r="T287" s="129">
        <f>T288+T297+T304</f>
        <v>0</v>
      </c>
      <c r="AR287" s="122" t="s">
        <v>157</v>
      </c>
      <c r="AT287" s="130" t="s">
        <v>68</v>
      </c>
      <c r="AU287" s="130" t="s">
        <v>69</v>
      </c>
      <c r="AY287" s="122" t="s">
        <v>122</v>
      </c>
      <c r="BK287" s="131">
        <f>BK288+BK297+BK304</f>
        <v>0</v>
      </c>
    </row>
    <row r="288" spans="1:65" s="12" customFormat="1" ht="22.9" customHeight="1">
      <c r="B288" s="121"/>
      <c r="D288" s="122" t="s">
        <v>68</v>
      </c>
      <c r="E288" s="132" t="s">
        <v>487</v>
      </c>
      <c r="F288" s="132" t="s">
        <v>488</v>
      </c>
      <c r="I288" s="124"/>
      <c r="J288" s="133">
        <f>BK288</f>
        <v>0</v>
      </c>
      <c r="L288" s="121"/>
      <c r="M288" s="126"/>
      <c r="N288" s="127"/>
      <c r="O288" s="127"/>
      <c r="P288" s="128">
        <f>SUM(P289:P296)</f>
        <v>0</v>
      </c>
      <c r="Q288" s="127"/>
      <c r="R288" s="128">
        <f>SUM(R289:R296)</f>
        <v>0</v>
      </c>
      <c r="S288" s="127"/>
      <c r="T288" s="129">
        <f>SUM(T289:T296)</f>
        <v>0</v>
      </c>
      <c r="AR288" s="122" t="s">
        <v>157</v>
      </c>
      <c r="AT288" s="130" t="s">
        <v>68</v>
      </c>
      <c r="AU288" s="130" t="s">
        <v>77</v>
      </c>
      <c r="AY288" s="122" t="s">
        <v>122</v>
      </c>
      <c r="BK288" s="131">
        <f>SUM(BK289:BK296)</f>
        <v>0</v>
      </c>
    </row>
    <row r="289" spans="1:65" s="2" customFormat="1" ht="16.5" customHeight="1">
      <c r="A289" s="33"/>
      <c r="B289" s="134"/>
      <c r="C289" s="135" t="s">
        <v>489</v>
      </c>
      <c r="D289" s="135" t="s">
        <v>125</v>
      </c>
      <c r="E289" s="136" t="s">
        <v>490</v>
      </c>
      <c r="F289" s="137" t="s">
        <v>488</v>
      </c>
      <c r="G289" s="138" t="s">
        <v>128</v>
      </c>
      <c r="H289" s="139">
        <v>1</v>
      </c>
      <c r="I289" s="140"/>
      <c r="J289" s="141">
        <f>ROUND(I289*H289,2)</f>
        <v>0</v>
      </c>
      <c r="K289" s="137" t="s">
        <v>129</v>
      </c>
      <c r="L289" s="34"/>
      <c r="M289" s="142" t="s">
        <v>3</v>
      </c>
      <c r="N289" s="143" t="s">
        <v>40</v>
      </c>
      <c r="O289" s="54"/>
      <c r="P289" s="144">
        <f>O289*H289</f>
        <v>0</v>
      </c>
      <c r="Q289" s="144">
        <v>0</v>
      </c>
      <c r="R289" s="144">
        <f>Q289*H289</f>
        <v>0</v>
      </c>
      <c r="S289" s="144">
        <v>0</v>
      </c>
      <c r="T289" s="145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46" t="s">
        <v>130</v>
      </c>
      <c r="AT289" s="146" t="s">
        <v>125</v>
      </c>
      <c r="AU289" s="146" t="s">
        <v>79</v>
      </c>
      <c r="AY289" s="17" t="s">
        <v>122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7" t="s">
        <v>77</v>
      </c>
      <c r="BK289" s="147">
        <f>ROUND(I289*H289,2)</f>
        <v>0</v>
      </c>
      <c r="BL289" s="17" t="s">
        <v>130</v>
      </c>
      <c r="BM289" s="146" t="s">
        <v>491</v>
      </c>
    </row>
    <row r="290" spans="1:65" s="2" customFormat="1">
      <c r="A290" s="33"/>
      <c r="B290" s="34"/>
      <c r="C290" s="33"/>
      <c r="D290" s="148" t="s">
        <v>132</v>
      </c>
      <c r="E290" s="33"/>
      <c r="F290" s="149" t="s">
        <v>488</v>
      </c>
      <c r="G290" s="33"/>
      <c r="H290" s="33"/>
      <c r="I290" s="150"/>
      <c r="J290" s="33"/>
      <c r="K290" s="33"/>
      <c r="L290" s="34"/>
      <c r="M290" s="151"/>
      <c r="N290" s="152"/>
      <c r="O290" s="54"/>
      <c r="P290" s="54"/>
      <c r="Q290" s="54"/>
      <c r="R290" s="54"/>
      <c r="S290" s="54"/>
      <c r="T290" s="55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7" t="s">
        <v>132</v>
      </c>
      <c r="AU290" s="17" t="s">
        <v>79</v>
      </c>
    </row>
    <row r="291" spans="1:65" s="2" customFormat="1">
      <c r="A291" s="33"/>
      <c r="B291" s="34"/>
      <c r="C291" s="33"/>
      <c r="D291" s="153" t="s">
        <v>133</v>
      </c>
      <c r="E291" s="33"/>
      <c r="F291" s="154" t="s">
        <v>492</v>
      </c>
      <c r="G291" s="33"/>
      <c r="H291" s="33"/>
      <c r="I291" s="150"/>
      <c r="J291" s="33"/>
      <c r="K291" s="33"/>
      <c r="L291" s="34"/>
      <c r="M291" s="151"/>
      <c r="N291" s="152"/>
      <c r="O291" s="54"/>
      <c r="P291" s="54"/>
      <c r="Q291" s="54"/>
      <c r="R291" s="54"/>
      <c r="S291" s="54"/>
      <c r="T291" s="55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7" t="s">
        <v>133</v>
      </c>
      <c r="AU291" s="17" t="s">
        <v>79</v>
      </c>
    </row>
    <row r="292" spans="1:65" s="2" customFormat="1" ht="19.5">
      <c r="A292" s="33"/>
      <c r="B292" s="34"/>
      <c r="C292" s="33"/>
      <c r="D292" s="148" t="s">
        <v>281</v>
      </c>
      <c r="E292" s="33"/>
      <c r="F292" s="181" t="s">
        <v>493</v>
      </c>
      <c r="G292" s="33"/>
      <c r="H292" s="33"/>
      <c r="I292" s="150"/>
      <c r="J292" s="33"/>
      <c r="K292" s="33"/>
      <c r="L292" s="34"/>
      <c r="M292" s="151"/>
      <c r="N292" s="152"/>
      <c r="O292" s="54"/>
      <c r="P292" s="54"/>
      <c r="Q292" s="54"/>
      <c r="R292" s="54"/>
      <c r="S292" s="54"/>
      <c r="T292" s="55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7" t="s">
        <v>281</v>
      </c>
      <c r="AU292" s="17" t="s">
        <v>79</v>
      </c>
    </row>
    <row r="293" spans="1:65" s="2" customFormat="1" ht="21.75" customHeight="1">
      <c r="A293" s="33"/>
      <c r="B293" s="134"/>
      <c r="C293" s="135" t="s">
        <v>494</v>
      </c>
      <c r="D293" s="135" t="s">
        <v>125</v>
      </c>
      <c r="E293" s="136" t="s">
        <v>495</v>
      </c>
      <c r="F293" s="137" t="s">
        <v>496</v>
      </c>
      <c r="G293" s="138" t="s">
        <v>191</v>
      </c>
      <c r="H293" s="139">
        <v>1</v>
      </c>
      <c r="I293" s="140"/>
      <c r="J293" s="141">
        <f>ROUND(I293*H293,2)</f>
        <v>0</v>
      </c>
      <c r="K293" s="137" t="s">
        <v>3</v>
      </c>
      <c r="L293" s="34"/>
      <c r="M293" s="142" t="s">
        <v>3</v>
      </c>
      <c r="N293" s="143" t="s">
        <v>40</v>
      </c>
      <c r="O293" s="54"/>
      <c r="P293" s="144">
        <f>O293*H293</f>
        <v>0</v>
      </c>
      <c r="Q293" s="144">
        <v>0</v>
      </c>
      <c r="R293" s="144">
        <f>Q293*H293</f>
        <v>0</v>
      </c>
      <c r="S293" s="144">
        <v>0</v>
      </c>
      <c r="T293" s="145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46" t="s">
        <v>138</v>
      </c>
      <c r="AT293" s="146" t="s">
        <v>125</v>
      </c>
      <c r="AU293" s="146" t="s">
        <v>79</v>
      </c>
      <c r="AY293" s="17" t="s">
        <v>122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7" t="s">
        <v>77</v>
      </c>
      <c r="BK293" s="147">
        <f>ROUND(I293*H293,2)</f>
        <v>0</v>
      </c>
      <c r="BL293" s="17" t="s">
        <v>138</v>
      </c>
      <c r="BM293" s="146" t="s">
        <v>497</v>
      </c>
    </row>
    <row r="294" spans="1:65" s="2" customFormat="1">
      <c r="A294" s="33"/>
      <c r="B294" s="34"/>
      <c r="C294" s="33"/>
      <c r="D294" s="148" t="s">
        <v>132</v>
      </c>
      <c r="E294" s="33"/>
      <c r="F294" s="149" t="s">
        <v>496</v>
      </c>
      <c r="G294" s="33"/>
      <c r="H294" s="33"/>
      <c r="I294" s="150"/>
      <c r="J294" s="33"/>
      <c r="K294" s="33"/>
      <c r="L294" s="34"/>
      <c r="M294" s="151"/>
      <c r="N294" s="152"/>
      <c r="O294" s="54"/>
      <c r="P294" s="54"/>
      <c r="Q294" s="54"/>
      <c r="R294" s="54"/>
      <c r="S294" s="54"/>
      <c r="T294" s="55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7" t="s">
        <v>132</v>
      </c>
      <c r="AU294" s="17" t="s">
        <v>79</v>
      </c>
    </row>
    <row r="295" spans="1:65" s="2" customFormat="1" ht="21.75" customHeight="1">
      <c r="A295" s="33"/>
      <c r="B295" s="134"/>
      <c r="C295" s="135" t="s">
        <v>498</v>
      </c>
      <c r="D295" s="135" t="s">
        <v>125</v>
      </c>
      <c r="E295" s="136" t="s">
        <v>499</v>
      </c>
      <c r="F295" s="137" t="s">
        <v>500</v>
      </c>
      <c r="G295" s="138" t="s">
        <v>191</v>
      </c>
      <c r="H295" s="139">
        <v>1</v>
      </c>
      <c r="I295" s="140"/>
      <c r="J295" s="141">
        <f>ROUND(I295*H295,2)</f>
        <v>0</v>
      </c>
      <c r="K295" s="137" t="s">
        <v>3</v>
      </c>
      <c r="L295" s="34"/>
      <c r="M295" s="142" t="s">
        <v>3</v>
      </c>
      <c r="N295" s="143" t="s">
        <v>40</v>
      </c>
      <c r="O295" s="54"/>
      <c r="P295" s="144">
        <f>O295*H295</f>
        <v>0</v>
      </c>
      <c r="Q295" s="144">
        <v>0</v>
      </c>
      <c r="R295" s="144">
        <f>Q295*H295</f>
        <v>0</v>
      </c>
      <c r="S295" s="144">
        <v>0</v>
      </c>
      <c r="T295" s="145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46" t="s">
        <v>138</v>
      </c>
      <c r="AT295" s="146" t="s">
        <v>125</v>
      </c>
      <c r="AU295" s="146" t="s">
        <v>79</v>
      </c>
      <c r="AY295" s="17" t="s">
        <v>122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7" t="s">
        <v>77</v>
      </c>
      <c r="BK295" s="147">
        <f>ROUND(I295*H295,2)</f>
        <v>0</v>
      </c>
      <c r="BL295" s="17" t="s">
        <v>138</v>
      </c>
      <c r="BM295" s="146" t="s">
        <v>501</v>
      </c>
    </row>
    <row r="296" spans="1:65" s="2" customFormat="1">
      <c r="A296" s="33"/>
      <c r="B296" s="34"/>
      <c r="C296" s="33"/>
      <c r="D296" s="148" t="s">
        <v>132</v>
      </c>
      <c r="E296" s="33"/>
      <c r="F296" s="149" t="s">
        <v>500</v>
      </c>
      <c r="G296" s="33"/>
      <c r="H296" s="33"/>
      <c r="I296" s="150"/>
      <c r="J296" s="33"/>
      <c r="K296" s="33"/>
      <c r="L296" s="34"/>
      <c r="M296" s="151"/>
      <c r="N296" s="152"/>
      <c r="O296" s="54"/>
      <c r="P296" s="54"/>
      <c r="Q296" s="54"/>
      <c r="R296" s="54"/>
      <c r="S296" s="54"/>
      <c r="T296" s="55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7" t="s">
        <v>132</v>
      </c>
      <c r="AU296" s="17" t="s">
        <v>79</v>
      </c>
    </row>
    <row r="297" spans="1:65" s="12" customFormat="1" ht="22.9" customHeight="1">
      <c r="B297" s="121"/>
      <c r="D297" s="122" t="s">
        <v>68</v>
      </c>
      <c r="E297" s="132" t="s">
        <v>502</v>
      </c>
      <c r="F297" s="132" t="s">
        <v>503</v>
      </c>
      <c r="I297" s="124"/>
      <c r="J297" s="133">
        <f>BK297</f>
        <v>0</v>
      </c>
      <c r="L297" s="121"/>
      <c r="M297" s="126"/>
      <c r="N297" s="127"/>
      <c r="O297" s="127"/>
      <c r="P297" s="128">
        <f>SUM(P298:P303)</f>
        <v>0</v>
      </c>
      <c r="Q297" s="127"/>
      <c r="R297" s="128">
        <f>SUM(R298:R303)</f>
        <v>0</v>
      </c>
      <c r="S297" s="127"/>
      <c r="T297" s="129">
        <f>SUM(T298:T303)</f>
        <v>0</v>
      </c>
      <c r="AR297" s="122" t="s">
        <v>157</v>
      </c>
      <c r="AT297" s="130" t="s">
        <v>68</v>
      </c>
      <c r="AU297" s="130" t="s">
        <v>77</v>
      </c>
      <c r="AY297" s="122" t="s">
        <v>122</v>
      </c>
      <c r="BK297" s="131">
        <f>SUM(BK298:BK303)</f>
        <v>0</v>
      </c>
    </row>
    <row r="298" spans="1:65" s="2" customFormat="1" ht="16.5" customHeight="1">
      <c r="A298" s="33"/>
      <c r="B298" s="134"/>
      <c r="C298" s="135" t="s">
        <v>504</v>
      </c>
      <c r="D298" s="135" t="s">
        <v>125</v>
      </c>
      <c r="E298" s="136" t="s">
        <v>505</v>
      </c>
      <c r="F298" s="137" t="s">
        <v>506</v>
      </c>
      <c r="G298" s="138" t="s">
        <v>128</v>
      </c>
      <c r="H298" s="139">
        <v>1</v>
      </c>
      <c r="I298" s="140"/>
      <c r="J298" s="141">
        <f>ROUND(I298*H298,2)</f>
        <v>0</v>
      </c>
      <c r="K298" s="137" t="s">
        <v>129</v>
      </c>
      <c r="L298" s="34"/>
      <c r="M298" s="142" t="s">
        <v>3</v>
      </c>
      <c r="N298" s="143" t="s">
        <v>40</v>
      </c>
      <c r="O298" s="54"/>
      <c r="P298" s="144">
        <f>O298*H298</f>
        <v>0</v>
      </c>
      <c r="Q298" s="144">
        <v>0</v>
      </c>
      <c r="R298" s="144">
        <f>Q298*H298</f>
        <v>0</v>
      </c>
      <c r="S298" s="144">
        <v>0</v>
      </c>
      <c r="T298" s="145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46" t="s">
        <v>130</v>
      </c>
      <c r="AT298" s="146" t="s">
        <v>125</v>
      </c>
      <c r="AU298" s="146" t="s">
        <v>79</v>
      </c>
      <c r="AY298" s="17" t="s">
        <v>122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7" t="s">
        <v>77</v>
      </c>
      <c r="BK298" s="147">
        <f>ROUND(I298*H298,2)</f>
        <v>0</v>
      </c>
      <c r="BL298" s="17" t="s">
        <v>130</v>
      </c>
      <c r="BM298" s="146" t="s">
        <v>507</v>
      </c>
    </row>
    <row r="299" spans="1:65" s="2" customFormat="1">
      <c r="A299" s="33"/>
      <c r="B299" s="34"/>
      <c r="C299" s="33"/>
      <c r="D299" s="148" t="s">
        <v>132</v>
      </c>
      <c r="E299" s="33"/>
      <c r="F299" s="149" t="s">
        <v>506</v>
      </c>
      <c r="G299" s="33"/>
      <c r="H299" s="33"/>
      <c r="I299" s="150"/>
      <c r="J299" s="33"/>
      <c r="K299" s="33"/>
      <c r="L299" s="34"/>
      <c r="M299" s="151"/>
      <c r="N299" s="152"/>
      <c r="O299" s="54"/>
      <c r="P299" s="54"/>
      <c r="Q299" s="54"/>
      <c r="R299" s="54"/>
      <c r="S299" s="54"/>
      <c r="T299" s="55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7" t="s">
        <v>132</v>
      </c>
      <c r="AU299" s="17" t="s">
        <v>79</v>
      </c>
    </row>
    <row r="300" spans="1:65" s="2" customFormat="1">
      <c r="A300" s="33"/>
      <c r="B300" s="34"/>
      <c r="C300" s="33"/>
      <c r="D300" s="153" t="s">
        <v>133</v>
      </c>
      <c r="E300" s="33"/>
      <c r="F300" s="154" t="s">
        <v>508</v>
      </c>
      <c r="G300" s="33"/>
      <c r="H300" s="33"/>
      <c r="I300" s="150"/>
      <c r="J300" s="33"/>
      <c r="K300" s="33"/>
      <c r="L300" s="34"/>
      <c r="M300" s="151"/>
      <c r="N300" s="152"/>
      <c r="O300" s="54"/>
      <c r="P300" s="54"/>
      <c r="Q300" s="54"/>
      <c r="R300" s="54"/>
      <c r="S300" s="54"/>
      <c r="T300" s="55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7" t="s">
        <v>133</v>
      </c>
      <c r="AU300" s="17" t="s">
        <v>79</v>
      </c>
    </row>
    <row r="301" spans="1:65" s="2" customFormat="1" ht="16.5" customHeight="1">
      <c r="A301" s="33"/>
      <c r="B301" s="134"/>
      <c r="C301" s="135" t="s">
        <v>509</v>
      </c>
      <c r="D301" s="135" t="s">
        <v>125</v>
      </c>
      <c r="E301" s="136" t="s">
        <v>510</v>
      </c>
      <c r="F301" s="137" t="s">
        <v>511</v>
      </c>
      <c r="G301" s="138" t="s">
        <v>128</v>
      </c>
      <c r="H301" s="139">
        <v>1</v>
      </c>
      <c r="I301" s="140"/>
      <c r="J301" s="141">
        <f>ROUND(I301*H301,2)</f>
        <v>0</v>
      </c>
      <c r="K301" s="137" t="s">
        <v>129</v>
      </c>
      <c r="L301" s="34"/>
      <c r="M301" s="142" t="s">
        <v>3</v>
      </c>
      <c r="N301" s="143" t="s">
        <v>40</v>
      </c>
      <c r="O301" s="54"/>
      <c r="P301" s="144">
        <f>O301*H301</f>
        <v>0</v>
      </c>
      <c r="Q301" s="144">
        <v>0</v>
      </c>
      <c r="R301" s="144">
        <f>Q301*H301</f>
        <v>0</v>
      </c>
      <c r="S301" s="144">
        <v>0</v>
      </c>
      <c r="T301" s="145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46" t="s">
        <v>130</v>
      </c>
      <c r="AT301" s="146" t="s">
        <v>125</v>
      </c>
      <c r="AU301" s="146" t="s">
        <v>79</v>
      </c>
      <c r="AY301" s="17" t="s">
        <v>122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7" t="s">
        <v>77</v>
      </c>
      <c r="BK301" s="147">
        <f>ROUND(I301*H301,2)</f>
        <v>0</v>
      </c>
      <c r="BL301" s="17" t="s">
        <v>130</v>
      </c>
      <c r="BM301" s="146" t="s">
        <v>512</v>
      </c>
    </row>
    <row r="302" spans="1:65" s="2" customFormat="1">
      <c r="A302" s="33"/>
      <c r="B302" s="34"/>
      <c r="C302" s="33"/>
      <c r="D302" s="148" t="s">
        <v>132</v>
      </c>
      <c r="E302" s="33"/>
      <c r="F302" s="149" t="s">
        <v>511</v>
      </c>
      <c r="G302" s="33"/>
      <c r="H302" s="33"/>
      <c r="I302" s="150"/>
      <c r="J302" s="33"/>
      <c r="K302" s="33"/>
      <c r="L302" s="34"/>
      <c r="M302" s="151"/>
      <c r="N302" s="152"/>
      <c r="O302" s="54"/>
      <c r="P302" s="54"/>
      <c r="Q302" s="54"/>
      <c r="R302" s="54"/>
      <c r="S302" s="54"/>
      <c r="T302" s="55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7" t="s">
        <v>132</v>
      </c>
      <c r="AU302" s="17" t="s">
        <v>79</v>
      </c>
    </row>
    <row r="303" spans="1:65" s="2" customFormat="1">
      <c r="A303" s="33"/>
      <c r="B303" s="34"/>
      <c r="C303" s="33"/>
      <c r="D303" s="153" t="s">
        <v>133</v>
      </c>
      <c r="E303" s="33"/>
      <c r="F303" s="154" t="s">
        <v>513</v>
      </c>
      <c r="G303" s="33"/>
      <c r="H303" s="33"/>
      <c r="I303" s="150"/>
      <c r="J303" s="33"/>
      <c r="K303" s="33"/>
      <c r="L303" s="34"/>
      <c r="M303" s="151"/>
      <c r="N303" s="152"/>
      <c r="O303" s="54"/>
      <c r="P303" s="54"/>
      <c r="Q303" s="54"/>
      <c r="R303" s="54"/>
      <c r="S303" s="54"/>
      <c r="T303" s="55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7" t="s">
        <v>133</v>
      </c>
      <c r="AU303" s="17" t="s">
        <v>79</v>
      </c>
    </row>
    <row r="304" spans="1:65" s="12" customFormat="1" ht="22.9" customHeight="1">
      <c r="B304" s="121"/>
      <c r="D304" s="122" t="s">
        <v>68</v>
      </c>
      <c r="E304" s="132" t="s">
        <v>514</v>
      </c>
      <c r="F304" s="132" t="s">
        <v>515</v>
      </c>
      <c r="I304" s="124"/>
      <c r="J304" s="133">
        <f>BK304</f>
        <v>0</v>
      </c>
      <c r="L304" s="121"/>
      <c r="M304" s="126"/>
      <c r="N304" s="127"/>
      <c r="O304" s="127"/>
      <c r="P304" s="128">
        <f>SUM(P305:P307)</f>
        <v>0</v>
      </c>
      <c r="Q304" s="127"/>
      <c r="R304" s="128">
        <f>SUM(R305:R307)</f>
        <v>0</v>
      </c>
      <c r="S304" s="127"/>
      <c r="T304" s="129">
        <f>SUM(T305:T307)</f>
        <v>0</v>
      </c>
      <c r="AR304" s="122" t="s">
        <v>157</v>
      </c>
      <c r="AT304" s="130" t="s">
        <v>68</v>
      </c>
      <c r="AU304" s="130" t="s">
        <v>77</v>
      </c>
      <c r="AY304" s="122" t="s">
        <v>122</v>
      </c>
      <c r="BK304" s="131">
        <f>SUM(BK305:BK307)</f>
        <v>0</v>
      </c>
    </row>
    <row r="305" spans="1:65" s="2" customFormat="1" ht="16.5" customHeight="1">
      <c r="A305" s="33"/>
      <c r="B305" s="134"/>
      <c r="C305" s="135" t="s">
        <v>516</v>
      </c>
      <c r="D305" s="135" t="s">
        <v>125</v>
      </c>
      <c r="E305" s="136" t="s">
        <v>517</v>
      </c>
      <c r="F305" s="137" t="s">
        <v>518</v>
      </c>
      <c r="G305" s="138" t="s">
        <v>128</v>
      </c>
      <c r="H305" s="139">
        <v>1</v>
      </c>
      <c r="I305" s="140"/>
      <c r="J305" s="141">
        <f>ROUND(I305*H305,2)</f>
        <v>0</v>
      </c>
      <c r="K305" s="137" t="s">
        <v>129</v>
      </c>
      <c r="L305" s="34"/>
      <c r="M305" s="142" t="s">
        <v>3</v>
      </c>
      <c r="N305" s="143" t="s">
        <v>40</v>
      </c>
      <c r="O305" s="54"/>
      <c r="P305" s="144">
        <f>O305*H305</f>
        <v>0</v>
      </c>
      <c r="Q305" s="144">
        <v>0</v>
      </c>
      <c r="R305" s="144">
        <f>Q305*H305</f>
        <v>0</v>
      </c>
      <c r="S305" s="144">
        <v>0</v>
      </c>
      <c r="T305" s="145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46" t="s">
        <v>130</v>
      </c>
      <c r="AT305" s="146" t="s">
        <v>125</v>
      </c>
      <c r="AU305" s="146" t="s">
        <v>79</v>
      </c>
      <c r="AY305" s="17" t="s">
        <v>122</v>
      </c>
      <c r="BE305" s="147">
        <f>IF(N305="základní",J305,0)</f>
        <v>0</v>
      </c>
      <c r="BF305" s="147">
        <f>IF(N305="snížená",J305,0)</f>
        <v>0</v>
      </c>
      <c r="BG305" s="147">
        <f>IF(N305="zákl. přenesená",J305,0)</f>
        <v>0</v>
      </c>
      <c r="BH305" s="147">
        <f>IF(N305="sníž. přenesená",J305,0)</f>
        <v>0</v>
      </c>
      <c r="BI305" s="147">
        <f>IF(N305="nulová",J305,0)</f>
        <v>0</v>
      </c>
      <c r="BJ305" s="17" t="s">
        <v>77</v>
      </c>
      <c r="BK305" s="147">
        <f>ROUND(I305*H305,2)</f>
        <v>0</v>
      </c>
      <c r="BL305" s="17" t="s">
        <v>130</v>
      </c>
      <c r="BM305" s="146" t="s">
        <v>519</v>
      </c>
    </row>
    <row r="306" spans="1:65" s="2" customFormat="1">
      <c r="A306" s="33"/>
      <c r="B306" s="34"/>
      <c r="C306" s="33"/>
      <c r="D306" s="148" t="s">
        <v>132</v>
      </c>
      <c r="E306" s="33"/>
      <c r="F306" s="149" t="s">
        <v>518</v>
      </c>
      <c r="G306" s="33"/>
      <c r="H306" s="33"/>
      <c r="I306" s="150"/>
      <c r="J306" s="33"/>
      <c r="K306" s="33"/>
      <c r="L306" s="34"/>
      <c r="M306" s="151"/>
      <c r="N306" s="152"/>
      <c r="O306" s="54"/>
      <c r="P306" s="54"/>
      <c r="Q306" s="54"/>
      <c r="R306" s="54"/>
      <c r="S306" s="54"/>
      <c r="T306" s="55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7" t="s">
        <v>132</v>
      </c>
      <c r="AU306" s="17" t="s">
        <v>79</v>
      </c>
    </row>
    <row r="307" spans="1:65" s="2" customFormat="1">
      <c r="A307" s="33"/>
      <c r="B307" s="34"/>
      <c r="C307" s="33"/>
      <c r="D307" s="153" t="s">
        <v>133</v>
      </c>
      <c r="E307" s="33"/>
      <c r="F307" s="154" t="s">
        <v>520</v>
      </c>
      <c r="G307" s="33"/>
      <c r="H307" s="33"/>
      <c r="I307" s="150"/>
      <c r="J307" s="33"/>
      <c r="K307" s="33"/>
      <c r="L307" s="34"/>
      <c r="M307" s="183"/>
      <c r="N307" s="184"/>
      <c r="O307" s="185"/>
      <c r="P307" s="185"/>
      <c r="Q307" s="185"/>
      <c r="R307" s="185"/>
      <c r="S307" s="185"/>
      <c r="T307" s="186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7" t="s">
        <v>133</v>
      </c>
      <c r="AU307" s="17" t="s">
        <v>79</v>
      </c>
    </row>
    <row r="308" spans="1:65" s="2" customFormat="1" ht="6.95" customHeight="1">
      <c r="A308" s="33"/>
      <c r="B308" s="43"/>
      <c r="C308" s="44"/>
      <c r="D308" s="44"/>
      <c r="E308" s="44"/>
      <c r="F308" s="44"/>
      <c r="G308" s="44"/>
      <c r="H308" s="44"/>
      <c r="I308" s="44"/>
      <c r="J308" s="44"/>
      <c r="K308" s="44"/>
      <c r="L308" s="34"/>
      <c r="M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</row>
  </sheetData>
  <sheetProtection algorithmName="SHA-512" hashValue="q3we7UzHSAF5uj2j/3sih7RyqY7nf0ukxhwlnnf9TIHo1PayOJpddFfq7e/UC0QBiIUzIl8Qoye4OvGNcju5TA==" saltValue="COmVTAA3xd9ceUJonRsevQ==" spinCount="100000" sheet="1" objects="1" scenarios="1"/>
  <autoFilter ref="C98:K307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hyperlinks>
    <hyperlink ref="F104" r:id="rId1"/>
    <hyperlink ref="F107" r:id="rId2"/>
    <hyperlink ref="F110" r:id="rId3"/>
    <hyperlink ref="F116" r:id="rId4"/>
    <hyperlink ref="F119" r:id="rId5"/>
    <hyperlink ref="F122" r:id="rId6"/>
    <hyperlink ref="F126" r:id="rId7"/>
    <hyperlink ref="F129" r:id="rId8"/>
    <hyperlink ref="F132" r:id="rId9"/>
    <hyperlink ref="F138" r:id="rId10"/>
    <hyperlink ref="F141" r:id="rId11"/>
    <hyperlink ref="F144" r:id="rId12"/>
    <hyperlink ref="F147" r:id="rId13"/>
    <hyperlink ref="F151" r:id="rId14"/>
    <hyperlink ref="F156" r:id="rId15"/>
    <hyperlink ref="F163" r:id="rId16"/>
    <hyperlink ref="F166" r:id="rId17"/>
    <hyperlink ref="F173" r:id="rId18"/>
    <hyperlink ref="F178" r:id="rId19"/>
    <hyperlink ref="F208" r:id="rId20"/>
    <hyperlink ref="F211" r:id="rId21"/>
    <hyperlink ref="F218" r:id="rId22"/>
    <hyperlink ref="F222" r:id="rId23"/>
    <hyperlink ref="F225" r:id="rId24"/>
    <hyperlink ref="F230" r:id="rId25"/>
    <hyperlink ref="F234" r:id="rId26"/>
    <hyperlink ref="F238" r:id="rId27"/>
    <hyperlink ref="F241" r:id="rId28"/>
    <hyperlink ref="F244" r:id="rId29"/>
    <hyperlink ref="F247" r:id="rId30"/>
    <hyperlink ref="F252" r:id="rId31"/>
    <hyperlink ref="F256" r:id="rId32"/>
    <hyperlink ref="F261" r:id="rId33"/>
    <hyperlink ref="F267" r:id="rId34"/>
    <hyperlink ref="F271" r:id="rId35"/>
    <hyperlink ref="F274" r:id="rId36"/>
    <hyperlink ref="F280" r:id="rId37"/>
    <hyperlink ref="F283" r:id="rId38"/>
    <hyperlink ref="F286" r:id="rId39"/>
    <hyperlink ref="F291" r:id="rId40"/>
    <hyperlink ref="F300" r:id="rId41"/>
    <hyperlink ref="F303" r:id="rId42"/>
    <hyperlink ref="F307" r:id="rId4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87" customWidth="1"/>
    <col min="2" max="2" width="1.6640625" style="187" customWidth="1"/>
    <col min="3" max="4" width="5" style="187" customWidth="1"/>
    <col min="5" max="5" width="11.6640625" style="187" customWidth="1"/>
    <col min="6" max="6" width="9.1640625" style="187" customWidth="1"/>
    <col min="7" max="7" width="5" style="187" customWidth="1"/>
    <col min="8" max="8" width="77.83203125" style="187" customWidth="1"/>
    <col min="9" max="10" width="20" style="187" customWidth="1"/>
    <col min="11" max="11" width="1.6640625" style="187" customWidth="1"/>
  </cols>
  <sheetData>
    <row r="1" spans="2:11" s="1" customFormat="1" ht="37.5" customHeight="1"/>
    <row r="2" spans="2:11" s="1" customFormat="1" ht="7.5" customHeight="1">
      <c r="B2" s="188"/>
      <c r="C2" s="189"/>
      <c r="D2" s="189"/>
      <c r="E2" s="189"/>
      <c r="F2" s="189"/>
      <c r="G2" s="189"/>
      <c r="H2" s="189"/>
      <c r="I2" s="189"/>
      <c r="J2" s="189"/>
      <c r="K2" s="190"/>
    </row>
    <row r="3" spans="2:11" s="15" customFormat="1" ht="45" customHeight="1">
      <c r="B3" s="191"/>
      <c r="C3" s="311" t="s">
        <v>521</v>
      </c>
      <c r="D3" s="311"/>
      <c r="E3" s="311"/>
      <c r="F3" s="311"/>
      <c r="G3" s="311"/>
      <c r="H3" s="311"/>
      <c r="I3" s="311"/>
      <c r="J3" s="311"/>
      <c r="K3" s="192"/>
    </row>
    <row r="4" spans="2:11" s="1" customFormat="1" ht="25.5" customHeight="1">
      <c r="B4" s="193"/>
      <c r="C4" s="312" t="s">
        <v>522</v>
      </c>
      <c r="D4" s="312"/>
      <c r="E4" s="312"/>
      <c r="F4" s="312"/>
      <c r="G4" s="312"/>
      <c r="H4" s="312"/>
      <c r="I4" s="312"/>
      <c r="J4" s="312"/>
      <c r="K4" s="194"/>
    </row>
    <row r="5" spans="2:11" s="1" customFormat="1" ht="5.25" customHeight="1">
      <c r="B5" s="193"/>
      <c r="C5" s="195"/>
      <c r="D5" s="195"/>
      <c r="E5" s="195"/>
      <c r="F5" s="195"/>
      <c r="G5" s="195"/>
      <c r="H5" s="195"/>
      <c r="I5" s="195"/>
      <c r="J5" s="195"/>
      <c r="K5" s="194"/>
    </row>
    <row r="6" spans="2:11" s="1" customFormat="1" ht="15" customHeight="1">
      <c r="B6" s="193"/>
      <c r="C6" s="310" t="s">
        <v>523</v>
      </c>
      <c r="D6" s="310"/>
      <c r="E6" s="310"/>
      <c r="F6" s="310"/>
      <c r="G6" s="310"/>
      <c r="H6" s="310"/>
      <c r="I6" s="310"/>
      <c r="J6" s="310"/>
      <c r="K6" s="194"/>
    </row>
    <row r="7" spans="2:11" s="1" customFormat="1" ht="15" customHeight="1">
      <c r="B7" s="197"/>
      <c r="C7" s="310" t="s">
        <v>524</v>
      </c>
      <c r="D7" s="310"/>
      <c r="E7" s="310"/>
      <c r="F7" s="310"/>
      <c r="G7" s="310"/>
      <c r="H7" s="310"/>
      <c r="I7" s="310"/>
      <c r="J7" s="310"/>
      <c r="K7" s="194"/>
    </row>
    <row r="8" spans="2:11" s="1" customFormat="1" ht="12.75" customHeight="1">
      <c r="B8" s="197"/>
      <c r="C8" s="196"/>
      <c r="D8" s="196"/>
      <c r="E8" s="196"/>
      <c r="F8" s="196"/>
      <c r="G8" s="196"/>
      <c r="H8" s="196"/>
      <c r="I8" s="196"/>
      <c r="J8" s="196"/>
      <c r="K8" s="194"/>
    </row>
    <row r="9" spans="2:11" s="1" customFormat="1" ht="15" customHeight="1">
      <c r="B9" s="197"/>
      <c r="C9" s="310" t="s">
        <v>525</v>
      </c>
      <c r="D9" s="310"/>
      <c r="E9" s="310"/>
      <c r="F9" s="310"/>
      <c r="G9" s="310"/>
      <c r="H9" s="310"/>
      <c r="I9" s="310"/>
      <c r="J9" s="310"/>
      <c r="K9" s="194"/>
    </row>
    <row r="10" spans="2:11" s="1" customFormat="1" ht="15" customHeight="1">
      <c r="B10" s="197"/>
      <c r="C10" s="196"/>
      <c r="D10" s="310" t="s">
        <v>526</v>
      </c>
      <c r="E10" s="310"/>
      <c r="F10" s="310"/>
      <c r="G10" s="310"/>
      <c r="H10" s="310"/>
      <c r="I10" s="310"/>
      <c r="J10" s="310"/>
      <c r="K10" s="194"/>
    </row>
    <row r="11" spans="2:11" s="1" customFormat="1" ht="15" customHeight="1">
      <c r="B11" s="197"/>
      <c r="C11" s="198"/>
      <c r="D11" s="310" t="s">
        <v>527</v>
      </c>
      <c r="E11" s="310"/>
      <c r="F11" s="310"/>
      <c r="G11" s="310"/>
      <c r="H11" s="310"/>
      <c r="I11" s="310"/>
      <c r="J11" s="310"/>
      <c r="K11" s="194"/>
    </row>
    <row r="12" spans="2:11" s="1" customFormat="1" ht="15" customHeight="1">
      <c r="B12" s="197"/>
      <c r="C12" s="198"/>
      <c r="D12" s="196"/>
      <c r="E12" s="196"/>
      <c r="F12" s="196"/>
      <c r="G12" s="196"/>
      <c r="H12" s="196"/>
      <c r="I12" s="196"/>
      <c r="J12" s="196"/>
      <c r="K12" s="194"/>
    </row>
    <row r="13" spans="2:11" s="1" customFormat="1" ht="15" customHeight="1">
      <c r="B13" s="197"/>
      <c r="C13" s="198"/>
      <c r="D13" s="199" t="s">
        <v>528</v>
      </c>
      <c r="E13" s="196"/>
      <c r="F13" s="196"/>
      <c r="G13" s="196"/>
      <c r="H13" s="196"/>
      <c r="I13" s="196"/>
      <c r="J13" s="196"/>
      <c r="K13" s="194"/>
    </row>
    <row r="14" spans="2:11" s="1" customFormat="1" ht="12.75" customHeight="1">
      <c r="B14" s="197"/>
      <c r="C14" s="198"/>
      <c r="D14" s="198"/>
      <c r="E14" s="198"/>
      <c r="F14" s="198"/>
      <c r="G14" s="198"/>
      <c r="H14" s="198"/>
      <c r="I14" s="198"/>
      <c r="J14" s="198"/>
      <c r="K14" s="194"/>
    </row>
    <row r="15" spans="2:11" s="1" customFormat="1" ht="15" customHeight="1">
      <c r="B15" s="197"/>
      <c r="C15" s="198"/>
      <c r="D15" s="310" t="s">
        <v>529</v>
      </c>
      <c r="E15" s="310"/>
      <c r="F15" s="310"/>
      <c r="G15" s="310"/>
      <c r="H15" s="310"/>
      <c r="I15" s="310"/>
      <c r="J15" s="310"/>
      <c r="K15" s="194"/>
    </row>
    <row r="16" spans="2:11" s="1" customFormat="1" ht="15" customHeight="1">
      <c r="B16" s="197"/>
      <c r="C16" s="198"/>
      <c r="D16" s="310" t="s">
        <v>530</v>
      </c>
      <c r="E16" s="310"/>
      <c r="F16" s="310"/>
      <c r="G16" s="310"/>
      <c r="H16" s="310"/>
      <c r="I16" s="310"/>
      <c r="J16" s="310"/>
      <c r="K16" s="194"/>
    </row>
    <row r="17" spans="2:11" s="1" customFormat="1" ht="15" customHeight="1">
      <c r="B17" s="197"/>
      <c r="C17" s="198"/>
      <c r="D17" s="310" t="s">
        <v>531</v>
      </c>
      <c r="E17" s="310"/>
      <c r="F17" s="310"/>
      <c r="G17" s="310"/>
      <c r="H17" s="310"/>
      <c r="I17" s="310"/>
      <c r="J17" s="310"/>
      <c r="K17" s="194"/>
    </row>
    <row r="18" spans="2:11" s="1" customFormat="1" ht="15" customHeight="1">
      <c r="B18" s="197"/>
      <c r="C18" s="198"/>
      <c r="D18" s="198"/>
      <c r="E18" s="200" t="s">
        <v>76</v>
      </c>
      <c r="F18" s="310" t="s">
        <v>532</v>
      </c>
      <c r="G18" s="310"/>
      <c r="H18" s="310"/>
      <c r="I18" s="310"/>
      <c r="J18" s="310"/>
      <c r="K18" s="194"/>
    </row>
    <row r="19" spans="2:11" s="1" customFormat="1" ht="15" customHeight="1">
      <c r="B19" s="197"/>
      <c r="C19" s="198"/>
      <c r="D19" s="198"/>
      <c r="E19" s="200" t="s">
        <v>533</v>
      </c>
      <c r="F19" s="310" t="s">
        <v>534</v>
      </c>
      <c r="G19" s="310"/>
      <c r="H19" s="310"/>
      <c r="I19" s="310"/>
      <c r="J19" s="310"/>
      <c r="K19" s="194"/>
    </row>
    <row r="20" spans="2:11" s="1" customFormat="1" ht="15" customHeight="1">
      <c r="B20" s="197"/>
      <c r="C20" s="198"/>
      <c r="D20" s="198"/>
      <c r="E20" s="200" t="s">
        <v>535</v>
      </c>
      <c r="F20" s="310" t="s">
        <v>536</v>
      </c>
      <c r="G20" s="310"/>
      <c r="H20" s="310"/>
      <c r="I20" s="310"/>
      <c r="J20" s="310"/>
      <c r="K20" s="194"/>
    </row>
    <row r="21" spans="2:11" s="1" customFormat="1" ht="15" customHeight="1">
      <c r="B21" s="197"/>
      <c r="C21" s="198"/>
      <c r="D21" s="198"/>
      <c r="E21" s="200" t="s">
        <v>537</v>
      </c>
      <c r="F21" s="310" t="s">
        <v>538</v>
      </c>
      <c r="G21" s="310"/>
      <c r="H21" s="310"/>
      <c r="I21" s="310"/>
      <c r="J21" s="310"/>
      <c r="K21" s="194"/>
    </row>
    <row r="22" spans="2:11" s="1" customFormat="1" ht="15" customHeight="1">
      <c r="B22" s="197"/>
      <c r="C22" s="198"/>
      <c r="D22" s="198"/>
      <c r="E22" s="200" t="s">
        <v>539</v>
      </c>
      <c r="F22" s="310" t="s">
        <v>540</v>
      </c>
      <c r="G22" s="310"/>
      <c r="H22" s="310"/>
      <c r="I22" s="310"/>
      <c r="J22" s="310"/>
      <c r="K22" s="194"/>
    </row>
    <row r="23" spans="2:11" s="1" customFormat="1" ht="15" customHeight="1">
      <c r="B23" s="197"/>
      <c r="C23" s="198"/>
      <c r="D23" s="198"/>
      <c r="E23" s="200" t="s">
        <v>541</v>
      </c>
      <c r="F23" s="310" t="s">
        <v>542</v>
      </c>
      <c r="G23" s="310"/>
      <c r="H23" s="310"/>
      <c r="I23" s="310"/>
      <c r="J23" s="310"/>
      <c r="K23" s="194"/>
    </row>
    <row r="24" spans="2:11" s="1" customFormat="1" ht="12.75" customHeight="1">
      <c r="B24" s="197"/>
      <c r="C24" s="198"/>
      <c r="D24" s="198"/>
      <c r="E24" s="198"/>
      <c r="F24" s="198"/>
      <c r="G24" s="198"/>
      <c r="H24" s="198"/>
      <c r="I24" s="198"/>
      <c r="J24" s="198"/>
      <c r="K24" s="194"/>
    </row>
    <row r="25" spans="2:11" s="1" customFormat="1" ht="15" customHeight="1">
      <c r="B25" s="197"/>
      <c r="C25" s="310" t="s">
        <v>543</v>
      </c>
      <c r="D25" s="310"/>
      <c r="E25" s="310"/>
      <c r="F25" s="310"/>
      <c r="G25" s="310"/>
      <c r="H25" s="310"/>
      <c r="I25" s="310"/>
      <c r="J25" s="310"/>
      <c r="K25" s="194"/>
    </row>
    <row r="26" spans="2:11" s="1" customFormat="1" ht="15" customHeight="1">
      <c r="B26" s="197"/>
      <c r="C26" s="310" t="s">
        <v>544</v>
      </c>
      <c r="D26" s="310"/>
      <c r="E26" s="310"/>
      <c r="F26" s="310"/>
      <c r="G26" s="310"/>
      <c r="H26" s="310"/>
      <c r="I26" s="310"/>
      <c r="J26" s="310"/>
      <c r="K26" s="194"/>
    </row>
    <row r="27" spans="2:11" s="1" customFormat="1" ht="15" customHeight="1">
      <c r="B27" s="197"/>
      <c r="C27" s="196"/>
      <c r="D27" s="310" t="s">
        <v>545</v>
      </c>
      <c r="E27" s="310"/>
      <c r="F27" s="310"/>
      <c r="G27" s="310"/>
      <c r="H27" s="310"/>
      <c r="I27" s="310"/>
      <c r="J27" s="310"/>
      <c r="K27" s="194"/>
    </row>
    <row r="28" spans="2:11" s="1" customFormat="1" ht="15" customHeight="1">
      <c r="B28" s="197"/>
      <c r="C28" s="198"/>
      <c r="D28" s="310" t="s">
        <v>546</v>
      </c>
      <c r="E28" s="310"/>
      <c r="F28" s="310"/>
      <c r="G28" s="310"/>
      <c r="H28" s="310"/>
      <c r="I28" s="310"/>
      <c r="J28" s="310"/>
      <c r="K28" s="194"/>
    </row>
    <row r="29" spans="2:11" s="1" customFormat="1" ht="12.75" customHeight="1">
      <c r="B29" s="197"/>
      <c r="C29" s="198"/>
      <c r="D29" s="198"/>
      <c r="E29" s="198"/>
      <c r="F29" s="198"/>
      <c r="G29" s="198"/>
      <c r="H29" s="198"/>
      <c r="I29" s="198"/>
      <c r="J29" s="198"/>
      <c r="K29" s="194"/>
    </row>
    <row r="30" spans="2:11" s="1" customFormat="1" ht="15" customHeight="1">
      <c r="B30" s="197"/>
      <c r="C30" s="198"/>
      <c r="D30" s="310" t="s">
        <v>547</v>
      </c>
      <c r="E30" s="310"/>
      <c r="F30" s="310"/>
      <c r="G30" s="310"/>
      <c r="H30" s="310"/>
      <c r="I30" s="310"/>
      <c r="J30" s="310"/>
      <c r="K30" s="194"/>
    </row>
    <row r="31" spans="2:11" s="1" customFormat="1" ht="15" customHeight="1">
      <c r="B31" s="197"/>
      <c r="C31" s="198"/>
      <c r="D31" s="310" t="s">
        <v>548</v>
      </c>
      <c r="E31" s="310"/>
      <c r="F31" s="310"/>
      <c r="G31" s="310"/>
      <c r="H31" s="310"/>
      <c r="I31" s="310"/>
      <c r="J31" s="310"/>
      <c r="K31" s="194"/>
    </row>
    <row r="32" spans="2:11" s="1" customFormat="1" ht="12.75" customHeight="1">
      <c r="B32" s="197"/>
      <c r="C32" s="198"/>
      <c r="D32" s="198"/>
      <c r="E32" s="198"/>
      <c r="F32" s="198"/>
      <c r="G32" s="198"/>
      <c r="H32" s="198"/>
      <c r="I32" s="198"/>
      <c r="J32" s="198"/>
      <c r="K32" s="194"/>
    </row>
    <row r="33" spans="2:11" s="1" customFormat="1" ht="15" customHeight="1">
      <c r="B33" s="197"/>
      <c r="C33" s="198"/>
      <c r="D33" s="310" t="s">
        <v>549</v>
      </c>
      <c r="E33" s="310"/>
      <c r="F33" s="310"/>
      <c r="G33" s="310"/>
      <c r="H33" s="310"/>
      <c r="I33" s="310"/>
      <c r="J33" s="310"/>
      <c r="K33" s="194"/>
    </row>
    <row r="34" spans="2:11" s="1" customFormat="1" ht="15" customHeight="1">
      <c r="B34" s="197"/>
      <c r="C34" s="198"/>
      <c r="D34" s="310" t="s">
        <v>550</v>
      </c>
      <c r="E34" s="310"/>
      <c r="F34" s="310"/>
      <c r="G34" s="310"/>
      <c r="H34" s="310"/>
      <c r="I34" s="310"/>
      <c r="J34" s="310"/>
      <c r="K34" s="194"/>
    </row>
    <row r="35" spans="2:11" s="1" customFormat="1" ht="15" customHeight="1">
      <c r="B35" s="197"/>
      <c r="C35" s="198"/>
      <c r="D35" s="310" t="s">
        <v>551</v>
      </c>
      <c r="E35" s="310"/>
      <c r="F35" s="310"/>
      <c r="G35" s="310"/>
      <c r="H35" s="310"/>
      <c r="I35" s="310"/>
      <c r="J35" s="310"/>
      <c r="K35" s="194"/>
    </row>
    <row r="36" spans="2:11" s="1" customFormat="1" ht="15" customHeight="1">
      <c r="B36" s="197"/>
      <c r="C36" s="198"/>
      <c r="D36" s="196"/>
      <c r="E36" s="199" t="s">
        <v>108</v>
      </c>
      <c r="F36" s="196"/>
      <c r="G36" s="310" t="s">
        <v>552</v>
      </c>
      <c r="H36" s="310"/>
      <c r="I36" s="310"/>
      <c r="J36" s="310"/>
      <c r="K36" s="194"/>
    </row>
    <row r="37" spans="2:11" s="1" customFormat="1" ht="30.75" customHeight="1">
      <c r="B37" s="197"/>
      <c r="C37" s="198"/>
      <c r="D37" s="196"/>
      <c r="E37" s="199" t="s">
        <v>553</v>
      </c>
      <c r="F37" s="196"/>
      <c r="G37" s="310" t="s">
        <v>554</v>
      </c>
      <c r="H37" s="310"/>
      <c r="I37" s="310"/>
      <c r="J37" s="310"/>
      <c r="K37" s="194"/>
    </row>
    <row r="38" spans="2:11" s="1" customFormat="1" ht="15" customHeight="1">
      <c r="B38" s="197"/>
      <c r="C38" s="198"/>
      <c r="D38" s="196"/>
      <c r="E38" s="199" t="s">
        <v>50</v>
      </c>
      <c r="F38" s="196"/>
      <c r="G38" s="310" t="s">
        <v>555</v>
      </c>
      <c r="H38" s="310"/>
      <c r="I38" s="310"/>
      <c r="J38" s="310"/>
      <c r="K38" s="194"/>
    </row>
    <row r="39" spans="2:11" s="1" customFormat="1" ht="15" customHeight="1">
      <c r="B39" s="197"/>
      <c r="C39" s="198"/>
      <c r="D39" s="196"/>
      <c r="E39" s="199" t="s">
        <v>51</v>
      </c>
      <c r="F39" s="196"/>
      <c r="G39" s="310" t="s">
        <v>556</v>
      </c>
      <c r="H39" s="310"/>
      <c r="I39" s="310"/>
      <c r="J39" s="310"/>
      <c r="K39" s="194"/>
    </row>
    <row r="40" spans="2:11" s="1" customFormat="1" ht="15" customHeight="1">
      <c r="B40" s="197"/>
      <c r="C40" s="198"/>
      <c r="D40" s="196"/>
      <c r="E40" s="199" t="s">
        <v>109</v>
      </c>
      <c r="F40" s="196"/>
      <c r="G40" s="310" t="s">
        <v>557</v>
      </c>
      <c r="H40" s="310"/>
      <c r="I40" s="310"/>
      <c r="J40" s="310"/>
      <c r="K40" s="194"/>
    </row>
    <row r="41" spans="2:11" s="1" customFormat="1" ht="15" customHeight="1">
      <c r="B41" s="197"/>
      <c r="C41" s="198"/>
      <c r="D41" s="196"/>
      <c r="E41" s="199" t="s">
        <v>110</v>
      </c>
      <c r="F41" s="196"/>
      <c r="G41" s="310" t="s">
        <v>558</v>
      </c>
      <c r="H41" s="310"/>
      <c r="I41" s="310"/>
      <c r="J41" s="310"/>
      <c r="K41" s="194"/>
    </row>
    <row r="42" spans="2:11" s="1" customFormat="1" ht="15" customHeight="1">
      <c r="B42" s="197"/>
      <c r="C42" s="198"/>
      <c r="D42" s="196"/>
      <c r="E42" s="199" t="s">
        <v>559</v>
      </c>
      <c r="F42" s="196"/>
      <c r="G42" s="310" t="s">
        <v>560</v>
      </c>
      <c r="H42" s="310"/>
      <c r="I42" s="310"/>
      <c r="J42" s="310"/>
      <c r="K42" s="194"/>
    </row>
    <row r="43" spans="2:11" s="1" customFormat="1" ht="15" customHeight="1">
      <c r="B43" s="197"/>
      <c r="C43" s="198"/>
      <c r="D43" s="196"/>
      <c r="E43" s="199"/>
      <c r="F43" s="196"/>
      <c r="G43" s="310" t="s">
        <v>561</v>
      </c>
      <c r="H43" s="310"/>
      <c r="I43" s="310"/>
      <c r="J43" s="310"/>
      <c r="K43" s="194"/>
    </row>
    <row r="44" spans="2:11" s="1" customFormat="1" ht="15" customHeight="1">
      <c r="B44" s="197"/>
      <c r="C44" s="198"/>
      <c r="D44" s="196"/>
      <c r="E44" s="199" t="s">
        <v>562</v>
      </c>
      <c r="F44" s="196"/>
      <c r="G44" s="310" t="s">
        <v>563</v>
      </c>
      <c r="H44" s="310"/>
      <c r="I44" s="310"/>
      <c r="J44" s="310"/>
      <c r="K44" s="194"/>
    </row>
    <row r="45" spans="2:11" s="1" customFormat="1" ht="15" customHeight="1">
      <c r="B45" s="197"/>
      <c r="C45" s="198"/>
      <c r="D45" s="196"/>
      <c r="E45" s="199" t="s">
        <v>112</v>
      </c>
      <c r="F45" s="196"/>
      <c r="G45" s="310" t="s">
        <v>564</v>
      </c>
      <c r="H45" s="310"/>
      <c r="I45" s="310"/>
      <c r="J45" s="310"/>
      <c r="K45" s="194"/>
    </row>
    <row r="46" spans="2:11" s="1" customFormat="1" ht="12.75" customHeight="1">
      <c r="B46" s="197"/>
      <c r="C46" s="198"/>
      <c r="D46" s="196"/>
      <c r="E46" s="196"/>
      <c r="F46" s="196"/>
      <c r="G46" s="196"/>
      <c r="H46" s="196"/>
      <c r="I46" s="196"/>
      <c r="J46" s="196"/>
      <c r="K46" s="194"/>
    </row>
    <row r="47" spans="2:11" s="1" customFormat="1" ht="15" customHeight="1">
      <c r="B47" s="197"/>
      <c r="C47" s="198"/>
      <c r="D47" s="310" t="s">
        <v>565</v>
      </c>
      <c r="E47" s="310"/>
      <c r="F47" s="310"/>
      <c r="G47" s="310"/>
      <c r="H47" s="310"/>
      <c r="I47" s="310"/>
      <c r="J47" s="310"/>
      <c r="K47" s="194"/>
    </row>
    <row r="48" spans="2:11" s="1" customFormat="1" ht="15" customHeight="1">
      <c r="B48" s="197"/>
      <c r="C48" s="198"/>
      <c r="D48" s="198"/>
      <c r="E48" s="310" t="s">
        <v>566</v>
      </c>
      <c r="F48" s="310"/>
      <c r="G48" s="310"/>
      <c r="H48" s="310"/>
      <c r="I48" s="310"/>
      <c r="J48" s="310"/>
      <c r="K48" s="194"/>
    </row>
    <row r="49" spans="2:11" s="1" customFormat="1" ht="15" customHeight="1">
      <c r="B49" s="197"/>
      <c r="C49" s="198"/>
      <c r="D49" s="198"/>
      <c r="E49" s="310" t="s">
        <v>567</v>
      </c>
      <c r="F49" s="310"/>
      <c r="G49" s="310"/>
      <c r="H49" s="310"/>
      <c r="I49" s="310"/>
      <c r="J49" s="310"/>
      <c r="K49" s="194"/>
    </row>
    <row r="50" spans="2:11" s="1" customFormat="1" ht="15" customHeight="1">
      <c r="B50" s="197"/>
      <c r="C50" s="198"/>
      <c r="D50" s="198"/>
      <c r="E50" s="310" t="s">
        <v>568</v>
      </c>
      <c r="F50" s="310"/>
      <c r="G50" s="310"/>
      <c r="H50" s="310"/>
      <c r="I50" s="310"/>
      <c r="J50" s="310"/>
      <c r="K50" s="194"/>
    </row>
    <row r="51" spans="2:11" s="1" customFormat="1" ht="15" customHeight="1">
      <c r="B51" s="197"/>
      <c r="C51" s="198"/>
      <c r="D51" s="310" t="s">
        <v>569</v>
      </c>
      <c r="E51" s="310"/>
      <c r="F51" s="310"/>
      <c r="G51" s="310"/>
      <c r="H51" s="310"/>
      <c r="I51" s="310"/>
      <c r="J51" s="310"/>
      <c r="K51" s="194"/>
    </row>
    <row r="52" spans="2:11" s="1" customFormat="1" ht="25.5" customHeight="1">
      <c r="B52" s="193"/>
      <c r="C52" s="312" t="s">
        <v>570</v>
      </c>
      <c r="D52" s="312"/>
      <c r="E52" s="312"/>
      <c r="F52" s="312"/>
      <c r="G52" s="312"/>
      <c r="H52" s="312"/>
      <c r="I52" s="312"/>
      <c r="J52" s="312"/>
      <c r="K52" s="194"/>
    </row>
    <row r="53" spans="2:11" s="1" customFormat="1" ht="5.25" customHeight="1">
      <c r="B53" s="193"/>
      <c r="C53" s="195"/>
      <c r="D53" s="195"/>
      <c r="E53" s="195"/>
      <c r="F53" s="195"/>
      <c r="G53" s="195"/>
      <c r="H53" s="195"/>
      <c r="I53" s="195"/>
      <c r="J53" s="195"/>
      <c r="K53" s="194"/>
    </row>
    <row r="54" spans="2:11" s="1" customFormat="1" ht="15" customHeight="1">
      <c r="B54" s="193"/>
      <c r="C54" s="310" t="s">
        <v>571</v>
      </c>
      <c r="D54" s="310"/>
      <c r="E54" s="310"/>
      <c r="F54" s="310"/>
      <c r="G54" s="310"/>
      <c r="H54" s="310"/>
      <c r="I54" s="310"/>
      <c r="J54" s="310"/>
      <c r="K54" s="194"/>
    </row>
    <row r="55" spans="2:11" s="1" customFormat="1" ht="15" customHeight="1">
      <c r="B55" s="193"/>
      <c r="C55" s="310" t="s">
        <v>572</v>
      </c>
      <c r="D55" s="310"/>
      <c r="E55" s="310"/>
      <c r="F55" s="310"/>
      <c r="G55" s="310"/>
      <c r="H55" s="310"/>
      <c r="I55" s="310"/>
      <c r="J55" s="310"/>
      <c r="K55" s="194"/>
    </row>
    <row r="56" spans="2:11" s="1" customFormat="1" ht="12.75" customHeight="1">
      <c r="B56" s="193"/>
      <c r="C56" s="196"/>
      <c r="D56" s="196"/>
      <c r="E56" s="196"/>
      <c r="F56" s="196"/>
      <c r="G56" s="196"/>
      <c r="H56" s="196"/>
      <c r="I56" s="196"/>
      <c r="J56" s="196"/>
      <c r="K56" s="194"/>
    </row>
    <row r="57" spans="2:11" s="1" customFormat="1" ht="15" customHeight="1">
      <c r="B57" s="193"/>
      <c r="C57" s="310" t="s">
        <v>573</v>
      </c>
      <c r="D57" s="310"/>
      <c r="E57" s="310"/>
      <c r="F57" s="310"/>
      <c r="G57" s="310"/>
      <c r="H57" s="310"/>
      <c r="I57" s="310"/>
      <c r="J57" s="310"/>
      <c r="K57" s="194"/>
    </row>
    <row r="58" spans="2:11" s="1" customFormat="1" ht="15" customHeight="1">
      <c r="B58" s="193"/>
      <c r="C58" s="198"/>
      <c r="D58" s="310" t="s">
        <v>574</v>
      </c>
      <c r="E58" s="310"/>
      <c r="F58" s="310"/>
      <c r="G58" s="310"/>
      <c r="H58" s="310"/>
      <c r="I58" s="310"/>
      <c r="J58" s="310"/>
      <c r="K58" s="194"/>
    </row>
    <row r="59" spans="2:11" s="1" customFormat="1" ht="15" customHeight="1">
      <c r="B59" s="193"/>
      <c r="C59" s="198"/>
      <c r="D59" s="310" t="s">
        <v>575</v>
      </c>
      <c r="E59" s="310"/>
      <c r="F59" s="310"/>
      <c r="G59" s="310"/>
      <c r="H59" s="310"/>
      <c r="I59" s="310"/>
      <c r="J59" s="310"/>
      <c r="K59" s="194"/>
    </row>
    <row r="60" spans="2:11" s="1" customFormat="1" ht="15" customHeight="1">
      <c r="B60" s="193"/>
      <c r="C60" s="198"/>
      <c r="D60" s="310" t="s">
        <v>576</v>
      </c>
      <c r="E60" s="310"/>
      <c r="F60" s="310"/>
      <c r="G60" s="310"/>
      <c r="H60" s="310"/>
      <c r="I60" s="310"/>
      <c r="J60" s="310"/>
      <c r="K60" s="194"/>
    </row>
    <row r="61" spans="2:11" s="1" customFormat="1" ht="15" customHeight="1">
      <c r="B61" s="193"/>
      <c r="C61" s="198"/>
      <c r="D61" s="310" t="s">
        <v>577</v>
      </c>
      <c r="E61" s="310"/>
      <c r="F61" s="310"/>
      <c r="G61" s="310"/>
      <c r="H61" s="310"/>
      <c r="I61" s="310"/>
      <c r="J61" s="310"/>
      <c r="K61" s="194"/>
    </row>
    <row r="62" spans="2:11" s="1" customFormat="1" ht="15" customHeight="1">
      <c r="B62" s="193"/>
      <c r="C62" s="198"/>
      <c r="D62" s="314" t="s">
        <v>578</v>
      </c>
      <c r="E62" s="314"/>
      <c r="F62" s="314"/>
      <c r="G62" s="314"/>
      <c r="H62" s="314"/>
      <c r="I62" s="314"/>
      <c r="J62" s="314"/>
      <c r="K62" s="194"/>
    </row>
    <row r="63" spans="2:11" s="1" customFormat="1" ht="15" customHeight="1">
      <c r="B63" s="193"/>
      <c r="C63" s="198"/>
      <c r="D63" s="310" t="s">
        <v>579</v>
      </c>
      <c r="E63" s="310"/>
      <c r="F63" s="310"/>
      <c r="G63" s="310"/>
      <c r="H63" s="310"/>
      <c r="I63" s="310"/>
      <c r="J63" s="310"/>
      <c r="K63" s="194"/>
    </row>
    <row r="64" spans="2:11" s="1" customFormat="1" ht="12.75" customHeight="1">
      <c r="B64" s="193"/>
      <c r="C64" s="198"/>
      <c r="D64" s="198"/>
      <c r="E64" s="201"/>
      <c r="F64" s="198"/>
      <c r="G64" s="198"/>
      <c r="H64" s="198"/>
      <c r="I64" s="198"/>
      <c r="J64" s="198"/>
      <c r="K64" s="194"/>
    </row>
    <row r="65" spans="2:11" s="1" customFormat="1" ht="15" customHeight="1">
      <c r="B65" s="193"/>
      <c r="C65" s="198"/>
      <c r="D65" s="310" t="s">
        <v>580</v>
      </c>
      <c r="E65" s="310"/>
      <c r="F65" s="310"/>
      <c r="G65" s="310"/>
      <c r="H65" s="310"/>
      <c r="I65" s="310"/>
      <c r="J65" s="310"/>
      <c r="K65" s="194"/>
    </row>
    <row r="66" spans="2:11" s="1" customFormat="1" ht="15" customHeight="1">
      <c r="B66" s="193"/>
      <c r="C66" s="198"/>
      <c r="D66" s="314" t="s">
        <v>581</v>
      </c>
      <c r="E66" s="314"/>
      <c r="F66" s="314"/>
      <c r="G66" s="314"/>
      <c r="H66" s="314"/>
      <c r="I66" s="314"/>
      <c r="J66" s="314"/>
      <c r="K66" s="194"/>
    </row>
    <row r="67" spans="2:11" s="1" customFormat="1" ht="15" customHeight="1">
      <c r="B67" s="193"/>
      <c r="C67" s="198"/>
      <c r="D67" s="310" t="s">
        <v>582</v>
      </c>
      <c r="E67" s="310"/>
      <c r="F67" s="310"/>
      <c r="G67" s="310"/>
      <c r="H67" s="310"/>
      <c r="I67" s="310"/>
      <c r="J67" s="310"/>
      <c r="K67" s="194"/>
    </row>
    <row r="68" spans="2:11" s="1" customFormat="1" ht="15" customHeight="1">
      <c r="B68" s="193"/>
      <c r="C68" s="198"/>
      <c r="D68" s="310" t="s">
        <v>583</v>
      </c>
      <c r="E68" s="310"/>
      <c r="F68" s="310"/>
      <c r="G68" s="310"/>
      <c r="H68" s="310"/>
      <c r="I68" s="310"/>
      <c r="J68" s="310"/>
      <c r="K68" s="194"/>
    </row>
    <row r="69" spans="2:11" s="1" customFormat="1" ht="15" customHeight="1">
      <c r="B69" s="193"/>
      <c r="C69" s="198"/>
      <c r="D69" s="310" t="s">
        <v>584</v>
      </c>
      <c r="E69" s="310"/>
      <c r="F69" s="310"/>
      <c r="G69" s="310"/>
      <c r="H69" s="310"/>
      <c r="I69" s="310"/>
      <c r="J69" s="310"/>
      <c r="K69" s="194"/>
    </row>
    <row r="70" spans="2:11" s="1" customFormat="1" ht="15" customHeight="1">
      <c r="B70" s="193"/>
      <c r="C70" s="198"/>
      <c r="D70" s="310" t="s">
        <v>585</v>
      </c>
      <c r="E70" s="310"/>
      <c r="F70" s="310"/>
      <c r="G70" s="310"/>
      <c r="H70" s="310"/>
      <c r="I70" s="310"/>
      <c r="J70" s="310"/>
      <c r="K70" s="194"/>
    </row>
    <row r="71" spans="2:11" s="1" customFormat="1" ht="12.75" customHeight="1">
      <c r="B71" s="202"/>
      <c r="C71" s="203"/>
      <c r="D71" s="203"/>
      <c r="E71" s="203"/>
      <c r="F71" s="203"/>
      <c r="G71" s="203"/>
      <c r="H71" s="203"/>
      <c r="I71" s="203"/>
      <c r="J71" s="203"/>
      <c r="K71" s="204"/>
    </row>
    <row r="72" spans="2:11" s="1" customFormat="1" ht="18.75" customHeight="1">
      <c r="B72" s="205"/>
      <c r="C72" s="205"/>
      <c r="D72" s="205"/>
      <c r="E72" s="205"/>
      <c r="F72" s="205"/>
      <c r="G72" s="205"/>
      <c r="H72" s="205"/>
      <c r="I72" s="205"/>
      <c r="J72" s="205"/>
      <c r="K72" s="206"/>
    </row>
    <row r="73" spans="2:11" s="1" customFormat="1" ht="18.75" customHeight="1">
      <c r="B73" s="206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2:11" s="1" customFormat="1" ht="7.5" customHeight="1">
      <c r="B74" s="207"/>
      <c r="C74" s="208"/>
      <c r="D74" s="208"/>
      <c r="E74" s="208"/>
      <c r="F74" s="208"/>
      <c r="G74" s="208"/>
      <c r="H74" s="208"/>
      <c r="I74" s="208"/>
      <c r="J74" s="208"/>
      <c r="K74" s="209"/>
    </row>
    <row r="75" spans="2:11" s="1" customFormat="1" ht="45" customHeight="1">
      <c r="B75" s="210"/>
      <c r="C75" s="313" t="s">
        <v>586</v>
      </c>
      <c r="D75" s="313"/>
      <c r="E75" s="313"/>
      <c r="F75" s="313"/>
      <c r="G75" s="313"/>
      <c r="H75" s="313"/>
      <c r="I75" s="313"/>
      <c r="J75" s="313"/>
      <c r="K75" s="211"/>
    </row>
    <row r="76" spans="2:11" s="1" customFormat="1" ht="17.25" customHeight="1">
      <c r="B76" s="210"/>
      <c r="C76" s="212" t="s">
        <v>587</v>
      </c>
      <c r="D76" s="212"/>
      <c r="E76" s="212"/>
      <c r="F76" s="212" t="s">
        <v>588</v>
      </c>
      <c r="G76" s="213"/>
      <c r="H76" s="212" t="s">
        <v>51</v>
      </c>
      <c r="I76" s="212" t="s">
        <v>54</v>
      </c>
      <c r="J76" s="212" t="s">
        <v>589</v>
      </c>
      <c r="K76" s="211"/>
    </row>
    <row r="77" spans="2:11" s="1" customFormat="1" ht="17.25" customHeight="1">
      <c r="B77" s="210"/>
      <c r="C77" s="214" t="s">
        <v>590</v>
      </c>
      <c r="D77" s="214"/>
      <c r="E77" s="214"/>
      <c r="F77" s="215" t="s">
        <v>591</v>
      </c>
      <c r="G77" s="216"/>
      <c r="H77" s="214"/>
      <c r="I77" s="214"/>
      <c r="J77" s="214" t="s">
        <v>592</v>
      </c>
      <c r="K77" s="211"/>
    </row>
    <row r="78" spans="2:11" s="1" customFormat="1" ht="5.25" customHeight="1">
      <c r="B78" s="210"/>
      <c r="C78" s="217"/>
      <c r="D78" s="217"/>
      <c r="E78" s="217"/>
      <c r="F78" s="217"/>
      <c r="G78" s="218"/>
      <c r="H78" s="217"/>
      <c r="I78" s="217"/>
      <c r="J78" s="217"/>
      <c r="K78" s="211"/>
    </row>
    <row r="79" spans="2:11" s="1" customFormat="1" ht="15" customHeight="1">
      <c r="B79" s="210"/>
      <c r="C79" s="199" t="s">
        <v>50</v>
      </c>
      <c r="D79" s="219"/>
      <c r="E79" s="219"/>
      <c r="F79" s="220" t="s">
        <v>593</v>
      </c>
      <c r="G79" s="221"/>
      <c r="H79" s="199" t="s">
        <v>594</v>
      </c>
      <c r="I79" s="199" t="s">
        <v>595</v>
      </c>
      <c r="J79" s="199">
        <v>20</v>
      </c>
      <c r="K79" s="211"/>
    </row>
    <row r="80" spans="2:11" s="1" customFormat="1" ht="15" customHeight="1">
      <c r="B80" s="210"/>
      <c r="C80" s="199" t="s">
        <v>596</v>
      </c>
      <c r="D80" s="199"/>
      <c r="E80" s="199"/>
      <c r="F80" s="220" t="s">
        <v>593</v>
      </c>
      <c r="G80" s="221"/>
      <c r="H80" s="199" t="s">
        <v>597</v>
      </c>
      <c r="I80" s="199" t="s">
        <v>595</v>
      </c>
      <c r="J80" s="199">
        <v>120</v>
      </c>
      <c r="K80" s="211"/>
    </row>
    <row r="81" spans="2:11" s="1" customFormat="1" ht="15" customHeight="1">
      <c r="B81" s="222"/>
      <c r="C81" s="199" t="s">
        <v>598</v>
      </c>
      <c r="D81" s="199"/>
      <c r="E81" s="199"/>
      <c r="F81" s="220" t="s">
        <v>599</v>
      </c>
      <c r="G81" s="221"/>
      <c r="H81" s="199" t="s">
        <v>600</v>
      </c>
      <c r="I81" s="199" t="s">
        <v>595</v>
      </c>
      <c r="J81" s="199">
        <v>50</v>
      </c>
      <c r="K81" s="211"/>
    </row>
    <row r="82" spans="2:11" s="1" customFormat="1" ht="15" customHeight="1">
      <c r="B82" s="222"/>
      <c r="C82" s="199" t="s">
        <v>601</v>
      </c>
      <c r="D82" s="199"/>
      <c r="E82" s="199"/>
      <c r="F82" s="220" t="s">
        <v>593</v>
      </c>
      <c r="G82" s="221"/>
      <c r="H82" s="199" t="s">
        <v>602</v>
      </c>
      <c r="I82" s="199" t="s">
        <v>603</v>
      </c>
      <c r="J82" s="199"/>
      <c r="K82" s="211"/>
    </row>
    <row r="83" spans="2:11" s="1" customFormat="1" ht="15" customHeight="1">
      <c r="B83" s="222"/>
      <c r="C83" s="223" t="s">
        <v>604</v>
      </c>
      <c r="D83" s="223"/>
      <c r="E83" s="223"/>
      <c r="F83" s="224" t="s">
        <v>599</v>
      </c>
      <c r="G83" s="223"/>
      <c r="H83" s="223" t="s">
        <v>605</v>
      </c>
      <c r="I83" s="223" t="s">
        <v>595</v>
      </c>
      <c r="J83" s="223">
        <v>15</v>
      </c>
      <c r="K83" s="211"/>
    </row>
    <row r="84" spans="2:11" s="1" customFormat="1" ht="15" customHeight="1">
      <c r="B84" s="222"/>
      <c r="C84" s="223" t="s">
        <v>606</v>
      </c>
      <c r="D84" s="223"/>
      <c r="E84" s="223"/>
      <c r="F84" s="224" t="s">
        <v>599</v>
      </c>
      <c r="G84" s="223"/>
      <c r="H84" s="223" t="s">
        <v>607</v>
      </c>
      <c r="I84" s="223" t="s">
        <v>595</v>
      </c>
      <c r="J84" s="223">
        <v>15</v>
      </c>
      <c r="K84" s="211"/>
    </row>
    <row r="85" spans="2:11" s="1" customFormat="1" ht="15" customHeight="1">
      <c r="B85" s="222"/>
      <c r="C85" s="223" t="s">
        <v>608</v>
      </c>
      <c r="D85" s="223"/>
      <c r="E85" s="223"/>
      <c r="F85" s="224" t="s">
        <v>599</v>
      </c>
      <c r="G85" s="223"/>
      <c r="H85" s="223" t="s">
        <v>609</v>
      </c>
      <c r="I85" s="223" t="s">
        <v>595</v>
      </c>
      <c r="J85" s="223">
        <v>20</v>
      </c>
      <c r="K85" s="211"/>
    </row>
    <row r="86" spans="2:11" s="1" customFormat="1" ht="15" customHeight="1">
      <c r="B86" s="222"/>
      <c r="C86" s="223" t="s">
        <v>610</v>
      </c>
      <c r="D86" s="223"/>
      <c r="E86" s="223"/>
      <c r="F86" s="224" t="s">
        <v>599</v>
      </c>
      <c r="G86" s="223"/>
      <c r="H86" s="223" t="s">
        <v>611</v>
      </c>
      <c r="I86" s="223" t="s">
        <v>595</v>
      </c>
      <c r="J86" s="223">
        <v>20</v>
      </c>
      <c r="K86" s="211"/>
    </row>
    <row r="87" spans="2:11" s="1" customFormat="1" ht="15" customHeight="1">
      <c r="B87" s="222"/>
      <c r="C87" s="199" t="s">
        <v>612</v>
      </c>
      <c r="D87" s="199"/>
      <c r="E87" s="199"/>
      <c r="F87" s="220" t="s">
        <v>599</v>
      </c>
      <c r="G87" s="221"/>
      <c r="H87" s="199" t="s">
        <v>613</v>
      </c>
      <c r="I87" s="199" t="s">
        <v>595</v>
      </c>
      <c r="J87" s="199">
        <v>50</v>
      </c>
      <c r="K87" s="211"/>
    </row>
    <row r="88" spans="2:11" s="1" customFormat="1" ht="15" customHeight="1">
      <c r="B88" s="222"/>
      <c r="C88" s="199" t="s">
        <v>614</v>
      </c>
      <c r="D88" s="199"/>
      <c r="E88" s="199"/>
      <c r="F88" s="220" t="s">
        <v>599</v>
      </c>
      <c r="G88" s="221"/>
      <c r="H88" s="199" t="s">
        <v>615</v>
      </c>
      <c r="I88" s="199" t="s">
        <v>595</v>
      </c>
      <c r="J88" s="199">
        <v>20</v>
      </c>
      <c r="K88" s="211"/>
    </row>
    <row r="89" spans="2:11" s="1" customFormat="1" ht="15" customHeight="1">
      <c r="B89" s="222"/>
      <c r="C89" s="199" t="s">
        <v>616</v>
      </c>
      <c r="D89" s="199"/>
      <c r="E89" s="199"/>
      <c r="F89" s="220" t="s">
        <v>599</v>
      </c>
      <c r="G89" s="221"/>
      <c r="H89" s="199" t="s">
        <v>617</v>
      </c>
      <c r="I89" s="199" t="s">
        <v>595</v>
      </c>
      <c r="J89" s="199">
        <v>20</v>
      </c>
      <c r="K89" s="211"/>
    </row>
    <row r="90" spans="2:11" s="1" customFormat="1" ht="15" customHeight="1">
      <c r="B90" s="222"/>
      <c r="C90" s="199" t="s">
        <v>618</v>
      </c>
      <c r="D90" s="199"/>
      <c r="E90" s="199"/>
      <c r="F90" s="220" t="s">
        <v>599</v>
      </c>
      <c r="G90" s="221"/>
      <c r="H90" s="199" t="s">
        <v>619</v>
      </c>
      <c r="I90" s="199" t="s">
        <v>595</v>
      </c>
      <c r="J90" s="199">
        <v>50</v>
      </c>
      <c r="K90" s="211"/>
    </row>
    <row r="91" spans="2:11" s="1" customFormat="1" ht="15" customHeight="1">
      <c r="B91" s="222"/>
      <c r="C91" s="199" t="s">
        <v>620</v>
      </c>
      <c r="D91" s="199"/>
      <c r="E91" s="199"/>
      <c r="F91" s="220" t="s">
        <v>599</v>
      </c>
      <c r="G91" s="221"/>
      <c r="H91" s="199" t="s">
        <v>620</v>
      </c>
      <c r="I91" s="199" t="s">
        <v>595</v>
      </c>
      <c r="J91" s="199">
        <v>50</v>
      </c>
      <c r="K91" s="211"/>
    </row>
    <row r="92" spans="2:11" s="1" customFormat="1" ht="15" customHeight="1">
      <c r="B92" s="222"/>
      <c r="C92" s="199" t="s">
        <v>621</v>
      </c>
      <c r="D92" s="199"/>
      <c r="E92" s="199"/>
      <c r="F92" s="220" t="s">
        <v>599</v>
      </c>
      <c r="G92" s="221"/>
      <c r="H92" s="199" t="s">
        <v>622</v>
      </c>
      <c r="I92" s="199" t="s">
        <v>595</v>
      </c>
      <c r="J92" s="199">
        <v>255</v>
      </c>
      <c r="K92" s="211"/>
    </row>
    <row r="93" spans="2:11" s="1" customFormat="1" ht="15" customHeight="1">
      <c r="B93" s="222"/>
      <c r="C93" s="199" t="s">
        <v>623</v>
      </c>
      <c r="D93" s="199"/>
      <c r="E93" s="199"/>
      <c r="F93" s="220" t="s">
        <v>593</v>
      </c>
      <c r="G93" s="221"/>
      <c r="H93" s="199" t="s">
        <v>624</v>
      </c>
      <c r="I93" s="199" t="s">
        <v>625</v>
      </c>
      <c r="J93" s="199"/>
      <c r="K93" s="211"/>
    </row>
    <row r="94" spans="2:11" s="1" customFormat="1" ht="15" customHeight="1">
      <c r="B94" s="222"/>
      <c r="C94" s="199" t="s">
        <v>626</v>
      </c>
      <c r="D94" s="199"/>
      <c r="E94" s="199"/>
      <c r="F94" s="220" t="s">
        <v>593</v>
      </c>
      <c r="G94" s="221"/>
      <c r="H94" s="199" t="s">
        <v>627</v>
      </c>
      <c r="I94" s="199" t="s">
        <v>628</v>
      </c>
      <c r="J94" s="199"/>
      <c r="K94" s="211"/>
    </row>
    <row r="95" spans="2:11" s="1" customFormat="1" ht="15" customHeight="1">
      <c r="B95" s="222"/>
      <c r="C95" s="199" t="s">
        <v>629</v>
      </c>
      <c r="D95" s="199"/>
      <c r="E95" s="199"/>
      <c r="F95" s="220" t="s">
        <v>593</v>
      </c>
      <c r="G95" s="221"/>
      <c r="H95" s="199" t="s">
        <v>629</v>
      </c>
      <c r="I95" s="199" t="s">
        <v>628</v>
      </c>
      <c r="J95" s="199"/>
      <c r="K95" s="211"/>
    </row>
    <row r="96" spans="2:11" s="1" customFormat="1" ht="15" customHeight="1">
      <c r="B96" s="222"/>
      <c r="C96" s="199" t="s">
        <v>35</v>
      </c>
      <c r="D96" s="199"/>
      <c r="E96" s="199"/>
      <c r="F96" s="220" t="s">
        <v>593</v>
      </c>
      <c r="G96" s="221"/>
      <c r="H96" s="199" t="s">
        <v>630</v>
      </c>
      <c r="I96" s="199" t="s">
        <v>628</v>
      </c>
      <c r="J96" s="199"/>
      <c r="K96" s="211"/>
    </row>
    <row r="97" spans="2:11" s="1" customFormat="1" ht="15" customHeight="1">
      <c r="B97" s="222"/>
      <c r="C97" s="199" t="s">
        <v>45</v>
      </c>
      <c r="D97" s="199"/>
      <c r="E97" s="199"/>
      <c r="F97" s="220" t="s">
        <v>593</v>
      </c>
      <c r="G97" s="221"/>
      <c r="H97" s="199" t="s">
        <v>631</v>
      </c>
      <c r="I97" s="199" t="s">
        <v>628</v>
      </c>
      <c r="J97" s="199"/>
      <c r="K97" s="211"/>
    </row>
    <row r="98" spans="2:11" s="1" customFormat="1" ht="15" customHeight="1">
      <c r="B98" s="225"/>
      <c r="C98" s="226"/>
      <c r="D98" s="226"/>
      <c r="E98" s="226"/>
      <c r="F98" s="226"/>
      <c r="G98" s="226"/>
      <c r="H98" s="226"/>
      <c r="I98" s="226"/>
      <c r="J98" s="226"/>
      <c r="K98" s="227"/>
    </row>
    <row r="99" spans="2:11" s="1" customFormat="1" ht="18.75" customHeight="1">
      <c r="B99" s="228"/>
      <c r="C99" s="229"/>
      <c r="D99" s="229"/>
      <c r="E99" s="229"/>
      <c r="F99" s="229"/>
      <c r="G99" s="229"/>
      <c r="H99" s="229"/>
      <c r="I99" s="229"/>
      <c r="J99" s="229"/>
      <c r="K99" s="228"/>
    </row>
    <row r="100" spans="2:11" s="1" customFormat="1" ht="18.75" customHeight="1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</row>
    <row r="101" spans="2:11" s="1" customFormat="1" ht="7.5" customHeight="1">
      <c r="B101" s="207"/>
      <c r="C101" s="208"/>
      <c r="D101" s="208"/>
      <c r="E101" s="208"/>
      <c r="F101" s="208"/>
      <c r="G101" s="208"/>
      <c r="H101" s="208"/>
      <c r="I101" s="208"/>
      <c r="J101" s="208"/>
      <c r="K101" s="209"/>
    </row>
    <row r="102" spans="2:11" s="1" customFormat="1" ht="45" customHeight="1">
      <c r="B102" s="210"/>
      <c r="C102" s="313" t="s">
        <v>632</v>
      </c>
      <c r="D102" s="313"/>
      <c r="E102" s="313"/>
      <c r="F102" s="313"/>
      <c r="G102" s="313"/>
      <c r="H102" s="313"/>
      <c r="I102" s="313"/>
      <c r="J102" s="313"/>
      <c r="K102" s="211"/>
    </row>
    <row r="103" spans="2:11" s="1" customFormat="1" ht="17.25" customHeight="1">
      <c r="B103" s="210"/>
      <c r="C103" s="212" t="s">
        <v>587</v>
      </c>
      <c r="D103" s="212"/>
      <c r="E103" s="212"/>
      <c r="F103" s="212" t="s">
        <v>588</v>
      </c>
      <c r="G103" s="213"/>
      <c r="H103" s="212" t="s">
        <v>51</v>
      </c>
      <c r="I103" s="212" t="s">
        <v>54</v>
      </c>
      <c r="J103" s="212" t="s">
        <v>589</v>
      </c>
      <c r="K103" s="211"/>
    </row>
    <row r="104" spans="2:11" s="1" customFormat="1" ht="17.25" customHeight="1">
      <c r="B104" s="210"/>
      <c r="C104" s="214" t="s">
        <v>590</v>
      </c>
      <c r="D104" s="214"/>
      <c r="E104" s="214"/>
      <c r="F104" s="215" t="s">
        <v>591</v>
      </c>
      <c r="G104" s="216"/>
      <c r="H104" s="214"/>
      <c r="I104" s="214"/>
      <c r="J104" s="214" t="s">
        <v>592</v>
      </c>
      <c r="K104" s="211"/>
    </row>
    <row r="105" spans="2:11" s="1" customFormat="1" ht="5.25" customHeight="1">
      <c r="B105" s="210"/>
      <c r="C105" s="212"/>
      <c r="D105" s="212"/>
      <c r="E105" s="212"/>
      <c r="F105" s="212"/>
      <c r="G105" s="230"/>
      <c r="H105" s="212"/>
      <c r="I105" s="212"/>
      <c r="J105" s="212"/>
      <c r="K105" s="211"/>
    </row>
    <row r="106" spans="2:11" s="1" customFormat="1" ht="15" customHeight="1">
      <c r="B106" s="210"/>
      <c r="C106" s="199" t="s">
        <v>50</v>
      </c>
      <c r="D106" s="219"/>
      <c r="E106" s="219"/>
      <c r="F106" s="220" t="s">
        <v>593</v>
      </c>
      <c r="G106" s="199"/>
      <c r="H106" s="199" t="s">
        <v>633</v>
      </c>
      <c r="I106" s="199" t="s">
        <v>595</v>
      </c>
      <c r="J106" s="199">
        <v>20</v>
      </c>
      <c r="K106" s="211"/>
    </row>
    <row r="107" spans="2:11" s="1" customFormat="1" ht="15" customHeight="1">
      <c r="B107" s="210"/>
      <c r="C107" s="199" t="s">
        <v>596</v>
      </c>
      <c r="D107" s="199"/>
      <c r="E107" s="199"/>
      <c r="F107" s="220" t="s">
        <v>593</v>
      </c>
      <c r="G107" s="199"/>
      <c r="H107" s="199" t="s">
        <v>633</v>
      </c>
      <c r="I107" s="199" t="s">
        <v>595</v>
      </c>
      <c r="J107" s="199">
        <v>120</v>
      </c>
      <c r="K107" s="211"/>
    </row>
    <row r="108" spans="2:11" s="1" customFormat="1" ht="15" customHeight="1">
      <c r="B108" s="222"/>
      <c r="C108" s="199" t="s">
        <v>598</v>
      </c>
      <c r="D108" s="199"/>
      <c r="E108" s="199"/>
      <c r="F108" s="220" t="s">
        <v>599</v>
      </c>
      <c r="G108" s="199"/>
      <c r="H108" s="199" t="s">
        <v>633</v>
      </c>
      <c r="I108" s="199" t="s">
        <v>595</v>
      </c>
      <c r="J108" s="199">
        <v>50</v>
      </c>
      <c r="K108" s="211"/>
    </row>
    <row r="109" spans="2:11" s="1" customFormat="1" ht="15" customHeight="1">
      <c r="B109" s="222"/>
      <c r="C109" s="199" t="s">
        <v>601</v>
      </c>
      <c r="D109" s="199"/>
      <c r="E109" s="199"/>
      <c r="F109" s="220" t="s">
        <v>593</v>
      </c>
      <c r="G109" s="199"/>
      <c r="H109" s="199" t="s">
        <v>633</v>
      </c>
      <c r="I109" s="199" t="s">
        <v>603</v>
      </c>
      <c r="J109" s="199"/>
      <c r="K109" s="211"/>
    </row>
    <row r="110" spans="2:11" s="1" customFormat="1" ht="15" customHeight="1">
      <c r="B110" s="222"/>
      <c r="C110" s="199" t="s">
        <v>612</v>
      </c>
      <c r="D110" s="199"/>
      <c r="E110" s="199"/>
      <c r="F110" s="220" t="s">
        <v>599</v>
      </c>
      <c r="G110" s="199"/>
      <c r="H110" s="199" t="s">
        <v>633</v>
      </c>
      <c r="I110" s="199" t="s">
        <v>595</v>
      </c>
      <c r="J110" s="199">
        <v>50</v>
      </c>
      <c r="K110" s="211"/>
    </row>
    <row r="111" spans="2:11" s="1" customFormat="1" ht="15" customHeight="1">
      <c r="B111" s="222"/>
      <c r="C111" s="199" t="s">
        <v>620</v>
      </c>
      <c r="D111" s="199"/>
      <c r="E111" s="199"/>
      <c r="F111" s="220" t="s">
        <v>599</v>
      </c>
      <c r="G111" s="199"/>
      <c r="H111" s="199" t="s">
        <v>633</v>
      </c>
      <c r="I111" s="199" t="s">
        <v>595</v>
      </c>
      <c r="J111" s="199">
        <v>50</v>
      </c>
      <c r="K111" s="211"/>
    </row>
    <row r="112" spans="2:11" s="1" customFormat="1" ht="15" customHeight="1">
      <c r="B112" s="222"/>
      <c r="C112" s="199" t="s">
        <v>618</v>
      </c>
      <c r="D112" s="199"/>
      <c r="E112" s="199"/>
      <c r="F112" s="220" t="s">
        <v>599</v>
      </c>
      <c r="G112" s="199"/>
      <c r="H112" s="199" t="s">
        <v>633</v>
      </c>
      <c r="I112" s="199" t="s">
        <v>595</v>
      </c>
      <c r="J112" s="199">
        <v>50</v>
      </c>
      <c r="K112" s="211"/>
    </row>
    <row r="113" spans="2:11" s="1" customFormat="1" ht="15" customHeight="1">
      <c r="B113" s="222"/>
      <c r="C113" s="199" t="s">
        <v>50</v>
      </c>
      <c r="D113" s="199"/>
      <c r="E113" s="199"/>
      <c r="F113" s="220" t="s">
        <v>593</v>
      </c>
      <c r="G113" s="199"/>
      <c r="H113" s="199" t="s">
        <v>634</v>
      </c>
      <c r="I113" s="199" t="s">
        <v>595</v>
      </c>
      <c r="J113" s="199">
        <v>20</v>
      </c>
      <c r="K113" s="211"/>
    </row>
    <row r="114" spans="2:11" s="1" customFormat="1" ht="15" customHeight="1">
      <c r="B114" s="222"/>
      <c r="C114" s="199" t="s">
        <v>635</v>
      </c>
      <c r="D114" s="199"/>
      <c r="E114" s="199"/>
      <c r="F114" s="220" t="s">
        <v>593</v>
      </c>
      <c r="G114" s="199"/>
      <c r="H114" s="199" t="s">
        <v>636</v>
      </c>
      <c r="I114" s="199" t="s">
        <v>595</v>
      </c>
      <c r="J114" s="199">
        <v>120</v>
      </c>
      <c r="K114" s="211"/>
    </row>
    <row r="115" spans="2:11" s="1" customFormat="1" ht="15" customHeight="1">
      <c r="B115" s="222"/>
      <c r="C115" s="199" t="s">
        <v>35</v>
      </c>
      <c r="D115" s="199"/>
      <c r="E115" s="199"/>
      <c r="F115" s="220" t="s">
        <v>593</v>
      </c>
      <c r="G115" s="199"/>
      <c r="H115" s="199" t="s">
        <v>637</v>
      </c>
      <c r="I115" s="199" t="s">
        <v>628</v>
      </c>
      <c r="J115" s="199"/>
      <c r="K115" s="211"/>
    </row>
    <row r="116" spans="2:11" s="1" customFormat="1" ht="15" customHeight="1">
      <c r="B116" s="222"/>
      <c r="C116" s="199" t="s">
        <v>45</v>
      </c>
      <c r="D116" s="199"/>
      <c r="E116" s="199"/>
      <c r="F116" s="220" t="s">
        <v>593</v>
      </c>
      <c r="G116" s="199"/>
      <c r="H116" s="199" t="s">
        <v>638</v>
      </c>
      <c r="I116" s="199" t="s">
        <v>628</v>
      </c>
      <c r="J116" s="199"/>
      <c r="K116" s="211"/>
    </row>
    <row r="117" spans="2:11" s="1" customFormat="1" ht="15" customHeight="1">
      <c r="B117" s="222"/>
      <c r="C117" s="199" t="s">
        <v>54</v>
      </c>
      <c r="D117" s="199"/>
      <c r="E117" s="199"/>
      <c r="F117" s="220" t="s">
        <v>593</v>
      </c>
      <c r="G117" s="199"/>
      <c r="H117" s="199" t="s">
        <v>639</v>
      </c>
      <c r="I117" s="199" t="s">
        <v>640</v>
      </c>
      <c r="J117" s="199"/>
      <c r="K117" s="211"/>
    </row>
    <row r="118" spans="2:11" s="1" customFormat="1" ht="15" customHeight="1">
      <c r="B118" s="225"/>
      <c r="C118" s="231"/>
      <c r="D118" s="231"/>
      <c r="E118" s="231"/>
      <c r="F118" s="231"/>
      <c r="G118" s="231"/>
      <c r="H118" s="231"/>
      <c r="I118" s="231"/>
      <c r="J118" s="231"/>
      <c r="K118" s="227"/>
    </row>
    <row r="119" spans="2:11" s="1" customFormat="1" ht="18.75" customHeight="1">
      <c r="B119" s="232"/>
      <c r="C119" s="233"/>
      <c r="D119" s="233"/>
      <c r="E119" s="233"/>
      <c r="F119" s="234"/>
      <c r="G119" s="233"/>
      <c r="H119" s="233"/>
      <c r="I119" s="233"/>
      <c r="J119" s="233"/>
      <c r="K119" s="232"/>
    </row>
    <row r="120" spans="2:11" s="1" customFormat="1" ht="18.75" customHeight="1">
      <c r="B120" s="206"/>
      <c r="C120" s="206"/>
      <c r="D120" s="206"/>
      <c r="E120" s="206"/>
      <c r="F120" s="206"/>
      <c r="G120" s="206"/>
      <c r="H120" s="206"/>
      <c r="I120" s="206"/>
      <c r="J120" s="206"/>
      <c r="K120" s="206"/>
    </row>
    <row r="121" spans="2:11" s="1" customFormat="1" ht="7.5" customHeight="1">
      <c r="B121" s="235"/>
      <c r="C121" s="236"/>
      <c r="D121" s="236"/>
      <c r="E121" s="236"/>
      <c r="F121" s="236"/>
      <c r="G121" s="236"/>
      <c r="H121" s="236"/>
      <c r="I121" s="236"/>
      <c r="J121" s="236"/>
      <c r="K121" s="237"/>
    </row>
    <row r="122" spans="2:11" s="1" customFormat="1" ht="45" customHeight="1">
      <c r="B122" s="238"/>
      <c r="C122" s="311" t="s">
        <v>641</v>
      </c>
      <c r="D122" s="311"/>
      <c r="E122" s="311"/>
      <c r="F122" s="311"/>
      <c r="G122" s="311"/>
      <c r="H122" s="311"/>
      <c r="I122" s="311"/>
      <c r="J122" s="311"/>
      <c r="K122" s="239"/>
    </row>
    <row r="123" spans="2:11" s="1" customFormat="1" ht="17.25" customHeight="1">
      <c r="B123" s="240"/>
      <c r="C123" s="212" t="s">
        <v>587</v>
      </c>
      <c r="D123" s="212"/>
      <c r="E123" s="212"/>
      <c r="F123" s="212" t="s">
        <v>588</v>
      </c>
      <c r="G123" s="213"/>
      <c r="H123" s="212" t="s">
        <v>51</v>
      </c>
      <c r="I123" s="212" t="s">
        <v>54</v>
      </c>
      <c r="J123" s="212" t="s">
        <v>589</v>
      </c>
      <c r="K123" s="241"/>
    </row>
    <row r="124" spans="2:11" s="1" customFormat="1" ht="17.25" customHeight="1">
      <c r="B124" s="240"/>
      <c r="C124" s="214" t="s">
        <v>590</v>
      </c>
      <c r="D124" s="214"/>
      <c r="E124" s="214"/>
      <c r="F124" s="215" t="s">
        <v>591</v>
      </c>
      <c r="G124" s="216"/>
      <c r="H124" s="214"/>
      <c r="I124" s="214"/>
      <c r="J124" s="214" t="s">
        <v>592</v>
      </c>
      <c r="K124" s="241"/>
    </row>
    <row r="125" spans="2:11" s="1" customFormat="1" ht="5.25" customHeight="1">
      <c r="B125" s="242"/>
      <c r="C125" s="217"/>
      <c r="D125" s="217"/>
      <c r="E125" s="217"/>
      <c r="F125" s="217"/>
      <c r="G125" s="243"/>
      <c r="H125" s="217"/>
      <c r="I125" s="217"/>
      <c r="J125" s="217"/>
      <c r="K125" s="244"/>
    </row>
    <row r="126" spans="2:11" s="1" customFormat="1" ht="15" customHeight="1">
      <c r="B126" s="242"/>
      <c r="C126" s="199" t="s">
        <v>596</v>
      </c>
      <c r="D126" s="219"/>
      <c r="E126" s="219"/>
      <c r="F126" s="220" t="s">
        <v>593</v>
      </c>
      <c r="G126" s="199"/>
      <c r="H126" s="199" t="s">
        <v>633</v>
      </c>
      <c r="I126" s="199" t="s">
        <v>595</v>
      </c>
      <c r="J126" s="199">
        <v>120</v>
      </c>
      <c r="K126" s="245"/>
    </row>
    <row r="127" spans="2:11" s="1" customFormat="1" ht="15" customHeight="1">
      <c r="B127" s="242"/>
      <c r="C127" s="199" t="s">
        <v>642</v>
      </c>
      <c r="D127" s="199"/>
      <c r="E127" s="199"/>
      <c r="F127" s="220" t="s">
        <v>593</v>
      </c>
      <c r="G127" s="199"/>
      <c r="H127" s="199" t="s">
        <v>643</v>
      </c>
      <c r="I127" s="199" t="s">
        <v>595</v>
      </c>
      <c r="J127" s="199" t="s">
        <v>644</v>
      </c>
      <c r="K127" s="245"/>
    </row>
    <row r="128" spans="2:11" s="1" customFormat="1" ht="15" customHeight="1">
      <c r="B128" s="242"/>
      <c r="C128" s="199" t="s">
        <v>541</v>
      </c>
      <c r="D128" s="199"/>
      <c r="E128" s="199"/>
      <c r="F128" s="220" t="s">
        <v>593</v>
      </c>
      <c r="G128" s="199"/>
      <c r="H128" s="199" t="s">
        <v>645</v>
      </c>
      <c r="I128" s="199" t="s">
        <v>595</v>
      </c>
      <c r="J128" s="199" t="s">
        <v>644</v>
      </c>
      <c r="K128" s="245"/>
    </row>
    <row r="129" spans="2:11" s="1" customFormat="1" ht="15" customHeight="1">
      <c r="B129" s="242"/>
      <c r="C129" s="199" t="s">
        <v>604</v>
      </c>
      <c r="D129" s="199"/>
      <c r="E129" s="199"/>
      <c r="F129" s="220" t="s">
        <v>599</v>
      </c>
      <c r="G129" s="199"/>
      <c r="H129" s="199" t="s">
        <v>605</v>
      </c>
      <c r="I129" s="199" t="s">
        <v>595</v>
      </c>
      <c r="J129" s="199">
        <v>15</v>
      </c>
      <c r="K129" s="245"/>
    </row>
    <row r="130" spans="2:11" s="1" customFormat="1" ht="15" customHeight="1">
      <c r="B130" s="242"/>
      <c r="C130" s="223" t="s">
        <v>606</v>
      </c>
      <c r="D130" s="223"/>
      <c r="E130" s="223"/>
      <c r="F130" s="224" t="s">
        <v>599</v>
      </c>
      <c r="G130" s="223"/>
      <c r="H130" s="223" t="s">
        <v>607</v>
      </c>
      <c r="I130" s="223" t="s">
        <v>595</v>
      </c>
      <c r="J130" s="223">
        <v>15</v>
      </c>
      <c r="K130" s="245"/>
    </row>
    <row r="131" spans="2:11" s="1" customFormat="1" ht="15" customHeight="1">
      <c r="B131" s="242"/>
      <c r="C131" s="223" t="s">
        <v>608</v>
      </c>
      <c r="D131" s="223"/>
      <c r="E131" s="223"/>
      <c r="F131" s="224" t="s">
        <v>599</v>
      </c>
      <c r="G131" s="223"/>
      <c r="H131" s="223" t="s">
        <v>609</v>
      </c>
      <c r="I131" s="223" t="s">
        <v>595</v>
      </c>
      <c r="J131" s="223">
        <v>20</v>
      </c>
      <c r="K131" s="245"/>
    </row>
    <row r="132" spans="2:11" s="1" customFormat="1" ht="15" customHeight="1">
      <c r="B132" s="242"/>
      <c r="C132" s="223" t="s">
        <v>610</v>
      </c>
      <c r="D132" s="223"/>
      <c r="E132" s="223"/>
      <c r="F132" s="224" t="s">
        <v>599</v>
      </c>
      <c r="G132" s="223"/>
      <c r="H132" s="223" t="s">
        <v>611</v>
      </c>
      <c r="I132" s="223" t="s">
        <v>595</v>
      </c>
      <c r="J132" s="223">
        <v>20</v>
      </c>
      <c r="K132" s="245"/>
    </row>
    <row r="133" spans="2:11" s="1" customFormat="1" ht="15" customHeight="1">
      <c r="B133" s="242"/>
      <c r="C133" s="199" t="s">
        <v>598</v>
      </c>
      <c r="D133" s="199"/>
      <c r="E133" s="199"/>
      <c r="F133" s="220" t="s">
        <v>599</v>
      </c>
      <c r="G133" s="199"/>
      <c r="H133" s="199" t="s">
        <v>633</v>
      </c>
      <c r="I133" s="199" t="s">
        <v>595</v>
      </c>
      <c r="J133" s="199">
        <v>50</v>
      </c>
      <c r="K133" s="245"/>
    </row>
    <row r="134" spans="2:11" s="1" customFormat="1" ht="15" customHeight="1">
      <c r="B134" s="242"/>
      <c r="C134" s="199" t="s">
        <v>612</v>
      </c>
      <c r="D134" s="199"/>
      <c r="E134" s="199"/>
      <c r="F134" s="220" t="s">
        <v>599</v>
      </c>
      <c r="G134" s="199"/>
      <c r="H134" s="199" t="s">
        <v>633</v>
      </c>
      <c r="I134" s="199" t="s">
        <v>595</v>
      </c>
      <c r="J134" s="199">
        <v>50</v>
      </c>
      <c r="K134" s="245"/>
    </row>
    <row r="135" spans="2:11" s="1" customFormat="1" ht="15" customHeight="1">
      <c r="B135" s="242"/>
      <c r="C135" s="199" t="s">
        <v>618</v>
      </c>
      <c r="D135" s="199"/>
      <c r="E135" s="199"/>
      <c r="F135" s="220" t="s">
        <v>599</v>
      </c>
      <c r="G135" s="199"/>
      <c r="H135" s="199" t="s">
        <v>633</v>
      </c>
      <c r="I135" s="199" t="s">
        <v>595</v>
      </c>
      <c r="J135" s="199">
        <v>50</v>
      </c>
      <c r="K135" s="245"/>
    </row>
    <row r="136" spans="2:11" s="1" customFormat="1" ht="15" customHeight="1">
      <c r="B136" s="242"/>
      <c r="C136" s="199" t="s">
        <v>620</v>
      </c>
      <c r="D136" s="199"/>
      <c r="E136" s="199"/>
      <c r="F136" s="220" t="s">
        <v>599</v>
      </c>
      <c r="G136" s="199"/>
      <c r="H136" s="199" t="s">
        <v>633</v>
      </c>
      <c r="I136" s="199" t="s">
        <v>595</v>
      </c>
      <c r="J136" s="199">
        <v>50</v>
      </c>
      <c r="K136" s="245"/>
    </row>
    <row r="137" spans="2:11" s="1" customFormat="1" ht="15" customHeight="1">
      <c r="B137" s="242"/>
      <c r="C137" s="199" t="s">
        <v>621</v>
      </c>
      <c r="D137" s="199"/>
      <c r="E137" s="199"/>
      <c r="F137" s="220" t="s">
        <v>599</v>
      </c>
      <c r="G137" s="199"/>
      <c r="H137" s="199" t="s">
        <v>646</v>
      </c>
      <c r="I137" s="199" t="s">
        <v>595</v>
      </c>
      <c r="J137" s="199">
        <v>255</v>
      </c>
      <c r="K137" s="245"/>
    </row>
    <row r="138" spans="2:11" s="1" customFormat="1" ht="15" customHeight="1">
      <c r="B138" s="242"/>
      <c r="C138" s="199" t="s">
        <v>623</v>
      </c>
      <c r="D138" s="199"/>
      <c r="E138" s="199"/>
      <c r="F138" s="220" t="s">
        <v>593</v>
      </c>
      <c r="G138" s="199"/>
      <c r="H138" s="199" t="s">
        <v>647</v>
      </c>
      <c r="I138" s="199" t="s">
        <v>625</v>
      </c>
      <c r="J138" s="199"/>
      <c r="K138" s="245"/>
    </row>
    <row r="139" spans="2:11" s="1" customFormat="1" ht="15" customHeight="1">
      <c r="B139" s="242"/>
      <c r="C139" s="199" t="s">
        <v>626</v>
      </c>
      <c r="D139" s="199"/>
      <c r="E139" s="199"/>
      <c r="F139" s="220" t="s">
        <v>593</v>
      </c>
      <c r="G139" s="199"/>
      <c r="H139" s="199" t="s">
        <v>648</v>
      </c>
      <c r="I139" s="199" t="s">
        <v>628</v>
      </c>
      <c r="J139" s="199"/>
      <c r="K139" s="245"/>
    </row>
    <row r="140" spans="2:11" s="1" customFormat="1" ht="15" customHeight="1">
      <c r="B140" s="242"/>
      <c r="C140" s="199" t="s">
        <v>629</v>
      </c>
      <c r="D140" s="199"/>
      <c r="E140" s="199"/>
      <c r="F140" s="220" t="s">
        <v>593</v>
      </c>
      <c r="G140" s="199"/>
      <c r="H140" s="199" t="s">
        <v>629</v>
      </c>
      <c r="I140" s="199" t="s">
        <v>628</v>
      </c>
      <c r="J140" s="199"/>
      <c r="K140" s="245"/>
    </row>
    <row r="141" spans="2:11" s="1" customFormat="1" ht="15" customHeight="1">
      <c r="B141" s="242"/>
      <c r="C141" s="199" t="s">
        <v>35</v>
      </c>
      <c r="D141" s="199"/>
      <c r="E141" s="199"/>
      <c r="F141" s="220" t="s">
        <v>593</v>
      </c>
      <c r="G141" s="199"/>
      <c r="H141" s="199" t="s">
        <v>649</v>
      </c>
      <c r="I141" s="199" t="s">
        <v>628</v>
      </c>
      <c r="J141" s="199"/>
      <c r="K141" s="245"/>
    </row>
    <row r="142" spans="2:11" s="1" customFormat="1" ht="15" customHeight="1">
      <c r="B142" s="242"/>
      <c r="C142" s="199" t="s">
        <v>650</v>
      </c>
      <c r="D142" s="199"/>
      <c r="E142" s="199"/>
      <c r="F142" s="220" t="s">
        <v>593</v>
      </c>
      <c r="G142" s="199"/>
      <c r="H142" s="199" t="s">
        <v>651</v>
      </c>
      <c r="I142" s="199" t="s">
        <v>628</v>
      </c>
      <c r="J142" s="199"/>
      <c r="K142" s="245"/>
    </row>
    <row r="143" spans="2:11" s="1" customFormat="1" ht="15" customHeight="1">
      <c r="B143" s="246"/>
      <c r="C143" s="247"/>
      <c r="D143" s="247"/>
      <c r="E143" s="247"/>
      <c r="F143" s="247"/>
      <c r="G143" s="247"/>
      <c r="H143" s="247"/>
      <c r="I143" s="247"/>
      <c r="J143" s="247"/>
      <c r="K143" s="248"/>
    </row>
    <row r="144" spans="2:11" s="1" customFormat="1" ht="18.75" customHeight="1">
      <c r="B144" s="233"/>
      <c r="C144" s="233"/>
      <c r="D144" s="233"/>
      <c r="E144" s="233"/>
      <c r="F144" s="234"/>
      <c r="G144" s="233"/>
      <c r="H144" s="233"/>
      <c r="I144" s="233"/>
      <c r="J144" s="233"/>
      <c r="K144" s="233"/>
    </row>
    <row r="145" spans="2:11" s="1" customFormat="1" ht="18.75" customHeight="1">
      <c r="B145" s="206"/>
      <c r="C145" s="206"/>
      <c r="D145" s="206"/>
      <c r="E145" s="206"/>
      <c r="F145" s="206"/>
      <c r="G145" s="206"/>
      <c r="H145" s="206"/>
      <c r="I145" s="206"/>
      <c r="J145" s="206"/>
      <c r="K145" s="206"/>
    </row>
    <row r="146" spans="2:11" s="1" customFormat="1" ht="7.5" customHeight="1">
      <c r="B146" s="207"/>
      <c r="C146" s="208"/>
      <c r="D146" s="208"/>
      <c r="E146" s="208"/>
      <c r="F146" s="208"/>
      <c r="G146" s="208"/>
      <c r="H146" s="208"/>
      <c r="I146" s="208"/>
      <c r="J146" s="208"/>
      <c r="K146" s="209"/>
    </row>
    <row r="147" spans="2:11" s="1" customFormat="1" ht="45" customHeight="1">
      <c r="B147" s="210"/>
      <c r="C147" s="313" t="s">
        <v>652</v>
      </c>
      <c r="D147" s="313"/>
      <c r="E147" s="313"/>
      <c r="F147" s="313"/>
      <c r="G147" s="313"/>
      <c r="H147" s="313"/>
      <c r="I147" s="313"/>
      <c r="J147" s="313"/>
      <c r="K147" s="211"/>
    </row>
    <row r="148" spans="2:11" s="1" customFormat="1" ht="17.25" customHeight="1">
      <c r="B148" s="210"/>
      <c r="C148" s="212" t="s">
        <v>587</v>
      </c>
      <c r="D148" s="212"/>
      <c r="E148" s="212"/>
      <c r="F148" s="212" t="s">
        <v>588</v>
      </c>
      <c r="G148" s="213"/>
      <c r="H148" s="212" t="s">
        <v>51</v>
      </c>
      <c r="I148" s="212" t="s">
        <v>54</v>
      </c>
      <c r="J148" s="212" t="s">
        <v>589</v>
      </c>
      <c r="K148" s="211"/>
    </row>
    <row r="149" spans="2:11" s="1" customFormat="1" ht="17.25" customHeight="1">
      <c r="B149" s="210"/>
      <c r="C149" s="214" t="s">
        <v>590</v>
      </c>
      <c r="D149" s="214"/>
      <c r="E149" s="214"/>
      <c r="F149" s="215" t="s">
        <v>591</v>
      </c>
      <c r="G149" s="216"/>
      <c r="H149" s="214"/>
      <c r="I149" s="214"/>
      <c r="J149" s="214" t="s">
        <v>592</v>
      </c>
      <c r="K149" s="211"/>
    </row>
    <row r="150" spans="2:11" s="1" customFormat="1" ht="5.25" customHeight="1">
      <c r="B150" s="222"/>
      <c r="C150" s="217"/>
      <c r="D150" s="217"/>
      <c r="E150" s="217"/>
      <c r="F150" s="217"/>
      <c r="G150" s="218"/>
      <c r="H150" s="217"/>
      <c r="I150" s="217"/>
      <c r="J150" s="217"/>
      <c r="K150" s="245"/>
    </row>
    <row r="151" spans="2:11" s="1" customFormat="1" ht="15" customHeight="1">
      <c r="B151" s="222"/>
      <c r="C151" s="249" t="s">
        <v>596</v>
      </c>
      <c r="D151" s="199"/>
      <c r="E151" s="199"/>
      <c r="F151" s="250" t="s">
        <v>593</v>
      </c>
      <c r="G151" s="199"/>
      <c r="H151" s="249" t="s">
        <v>633</v>
      </c>
      <c r="I151" s="249" t="s">
        <v>595</v>
      </c>
      <c r="J151" s="249">
        <v>120</v>
      </c>
      <c r="K151" s="245"/>
    </row>
    <row r="152" spans="2:11" s="1" customFormat="1" ht="15" customHeight="1">
      <c r="B152" s="222"/>
      <c r="C152" s="249" t="s">
        <v>642</v>
      </c>
      <c r="D152" s="199"/>
      <c r="E152" s="199"/>
      <c r="F152" s="250" t="s">
        <v>593</v>
      </c>
      <c r="G152" s="199"/>
      <c r="H152" s="249" t="s">
        <v>653</v>
      </c>
      <c r="I152" s="249" t="s">
        <v>595</v>
      </c>
      <c r="J152" s="249" t="s">
        <v>644</v>
      </c>
      <c r="K152" s="245"/>
    </row>
    <row r="153" spans="2:11" s="1" customFormat="1" ht="15" customHeight="1">
      <c r="B153" s="222"/>
      <c r="C153" s="249" t="s">
        <v>541</v>
      </c>
      <c r="D153" s="199"/>
      <c r="E153" s="199"/>
      <c r="F153" s="250" t="s">
        <v>593</v>
      </c>
      <c r="G153" s="199"/>
      <c r="H153" s="249" t="s">
        <v>654</v>
      </c>
      <c r="I153" s="249" t="s">
        <v>595</v>
      </c>
      <c r="J153" s="249" t="s">
        <v>644</v>
      </c>
      <c r="K153" s="245"/>
    </row>
    <row r="154" spans="2:11" s="1" customFormat="1" ht="15" customHeight="1">
      <c r="B154" s="222"/>
      <c r="C154" s="249" t="s">
        <v>598</v>
      </c>
      <c r="D154" s="199"/>
      <c r="E154" s="199"/>
      <c r="F154" s="250" t="s">
        <v>599</v>
      </c>
      <c r="G154" s="199"/>
      <c r="H154" s="249" t="s">
        <v>633</v>
      </c>
      <c r="I154" s="249" t="s">
        <v>595</v>
      </c>
      <c r="J154" s="249">
        <v>50</v>
      </c>
      <c r="K154" s="245"/>
    </row>
    <row r="155" spans="2:11" s="1" customFormat="1" ht="15" customHeight="1">
      <c r="B155" s="222"/>
      <c r="C155" s="249" t="s">
        <v>601</v>
      </c>
      <c r="D155" s="199"/>
      <c r="E155" s="199"/>
      <c r="F155" s="250" t="s">
        <v>593</v>
      </c>
      <c r="G155" s="199"/>
      <c r="H155" s="249" t="s">
        <v>633</v>
      </c>
      <c r="I155" s="249" t="s">
        <v>603</v>
      </c>
      <c r="J155" s="249"/>
      <c r="K155" s="245"/>
    </row>
    <row r="156" spans="2:11" s="1" customFormat="1" ht="15" customHeight="1">
      <c r="B156" s="222"/>
      <c r="C156" s="249" t="s">
        <v>612</v>
      </c>
      <c r="D156" s="199"/>
      <c r="E156" s="199"/>
      <c r="F156" s="250" t="s">
        <v>599</v>
      </c>
      <c r="G156" s="199"/>
      <c r="H156" s="249" t="s">
        <v>633</v>
      </c>
      <c r="I156" s="249" t="s">
        <v>595</v>
      </c>
      <c r="J156" s="249">
        <v>50</v>
      </c>
      <c r="K156" s="245"/>
    </row>
    <row r="157" spans="2:11" s="1" customFormat="1" ht="15" customHeight="1">
      <c r="B157" s="222"/>
      <c r="C157" s="249" t="s">
        <v>620</v>
      </c>
      <c r="D157" s="199"/>
      <c r="E157" s="199"/>
      <c r="F157" s="250" t="s">
        <v>599</v>
      </c>
      <c r="G157" s="199"/>
      <c r="H157" s="249" t="s">
        <v>633</v>
      </c>
      <c r="I157" s="249" t="s">
        <v>595</v>
      </c>
      <c r="J157" s="249">
        <v>50</v>
      </c>
      <c r="K157" s="245"/>
    </row>
    <row r="158" spans="2:11" s="1" customFormat="1" ht="15" customHeight="1">
      <c r="B158" s="222"/>
      <c r="C158" s="249" t="s">
        <v>618</v>
      </c>
      <c r="D158" s="199"/>
      <c r="E158" s="199"/>
      <c r="F158" s="250" t="s">
        <v>599</v>
      </c>
      <c r="G158" s="199"/>
      <c r="H158" s="249" t="s">
        <v>633</v>
      </c>
      <c r="I158" s="249" t="s">
        <v>595</v>
      </c>
      <c r="J158" s="249">
        <v>50</v>
      </c>
      <c r="K158" s="245"/>
    </row>
    <row r="159" spans="2:11" s="1" customFormat="1" ht="15" customHeight="1">
      <c r="B159" s="222"/>
      <c r="C159" s="249" t="s">
        <v>84</v>
      </c>
      <c r="D159" s="199"/>
      <c r="E159" s="199"/>
      <c r="F159" s="250" t="s">
        <v>593</v>
      </c>
      <c r="G159" s="199"/>
      <c r="H159" s="249" t="s">
        <v>655</v>
      </c>
      <c r="I159" s="249" t="s">
        <v>595</v>
      </c>
      <c r="J159" s="249" t="s">
        <v>656</v>
      </c>
      <c r="K159" s="245"/>
    </row>
    <row r="160" spans="2:11" s="1" customFormat="1" ht="15" customHeight="1">
      <c r="B160" s="222"/>
      <c r="C160" s="249" t="s">
        <v>657</v>
      </c>
      <c r="D160" s="199"/>
      <c r="E160" s="199"/>
      <c r="F160" s="250" t="s">
        <v>593</v>
      </c>
      <c r="G160" s="199"/>
      <c r="H160" s="249" t="s">
        <v>658</v>
      </c>
      <c r="I160" s="249" t="s">
        <v>628</v>
      </c>
      <c r="J160" s="249"/>
      <c r="K160" s="245"/>
    </row>
    <row r="161" spans="2:11" s="1" customFormat="1" ht="15" customHeight="1">
      <c r="B161" s="251"/>
      <c r="C161" s="231"/>
      <c r="D161" s="231"/>
      <c r="E161" s="231"/>
      <c r="F161" s="231"/>
      <c r="G161" s="231"/>
      <c r="H161" s="231"/>
      <c r="I161" s="231"/>
      <c r="J161" s="231"/>
      <c r="K161" s="252"/>
    </row>
    <row r="162" spans="2:11" s="1" customFormat="1" ht="18.75" customHeight="1">
      <c r="B162" s="233"/>
      <c r="C162" s="243"/>
      <c r="D162" s="243"/>
      <c r="E162" s="243"/>
      <c r="F162" s="253"/>
      <c r="G162" s="243"/>
      <c r="H162" s="243"/>
      <c r="I162" s="243"/>
      <c r="J162" s="243"/>
      <c r="K162" s="233"/>
    </row>
    <row r="163" spans="2:11" s="1" customFormat="1" ht="18.75" customHeight="1">
      <c r="B163" s="206"/>
      <c r="C163" s="206"/>
      <c r="D163" s="206"/>
      <c r="E163" s="206"/>
      <c r="F163" s="206"/>
      <c r="G163" s="206"/>
      <c r="H163" s="206"/>
      <c r="I163" s="206"/>
      <c r="J163" s="206"/>
      <c r="K163" s="206"/>
    </row>
    <row r="164" spans="2:11" s="1" customFormat="1" ht="7.5" customHeight="1">
      <c r="B164" s="188"/>
      <c r="C164" s="189"/>
      <c r="D164" s="189"/>
      <c r="E164" s="189"/>
      <c r="F164" s="189"/>
      <c r="G164" s="189"/>
      <c r="H164" s="189"/>
      <c r="I164" s="189"/>
      <c r="J164" s="189"/>
      <c r="K164" s="190"/>
    </row>
    <row r="165" spans="2:11" s="1" customFormat="1" ht="45" customHeight="1">
      <c r="B165" s="191"/>
      <c r="C165" s="311" t="s">
        <v>659</v>
      </c>
      <c r="D165" s="311"/>
      <c r="E165" s="311"/>
      <c r="F165" s="311"/>
      <c r="G165" s="311"/>
      <c r="H165" s="311"/>
      <c r="I165" s="311"/>
      <c r="J165" s="311"/>
      <c r="K165" s="192"/>
    </row>
    <row r="166" spans="2:11" s="1" customFormat="1" ht="17.25" customHeight="1">
      <c r="B166" s="191"/>
      <c r="C166" s="212" t="s">
        <v>587</v>
      </c>
      <c r="D166" s="212"/>
      <c r="E166" s="212"/>
      <c r="F166" s="212" t="s">
        <v>588</v>
      </c>
      <c r="G166" s="254"/>
      <c r="H166" s="255" t="s">
        <v>51</v>
      </c>
      <c r="I166" s="255" t="s">
        <v>54</v>
      </c>
      <c r="J166" s="212" t="s">
        <v>589</v>
      </c>
      <c r="K166" s="192"/>
    </row>
    <row r="167" spans="2:11" s="1" customFormat="1" ht="17.25" customHeight="1">
      <c r="B167" s="193"/>
      <c r="C167" s="214" t="s">
        <v>590</v>
      </c>
      <c r="D167" s="214"/>
      <c r="E167" s="214"/>
      <c r="F167" s="215" t="s">
        <v>591</v>
      </c>
      <c r="G167" s="256"/>
      <c r="H167" s="257"/>
      <c r="I167" s="257"/>
      <c r="J167" s="214" t="s">
        <v>592</v>
      </c>
      <c r="K167" s="194"/>
    </row>
    <row r="168" spans="2:11" s="1" customFormat="1" ht="5.25" customHeight="1">
      <c r="B168" s="222"/>
      <c r="C168" s="217"/>
      <c r="D168" s="217"/>
      <c r="E168" s="217"/>
      <c r="F168" s="217"/>
      <c r="G168" s="218"/>
      <c r="H168" s="217"/>
      <c r="I168" s="217"/>
      <c r="J168" s="217"/>
      <c r="K168" s="245"/>
    </row>
    <row r="169" spans="2:11" s="1" customFormat="1" ht="15" customHeight="1">
      <c r="B169" s="222"/>
      <c r="C169" s="199" t="s">
        <v>596</v>
      </c>
      <c r="D169" s="199"/>
      <c r="E169" s="199"/>
      <c r="F169" s="220" t="s">
        <v>593</v>
      </c>
      <c r="G169" s="199"/>
      <c r="H169" s="199" t="s">
        <v>633</v>
      </c>
      <c r="I169" s="199" t="s">
        <v>595</v>
      </c>
      <c r="J169" s="199">
        <v>120</v>
      </c>
      <c r="K169" s="245"/>
    </row>
    <row r="170" spans="2:11" s="1" customFormat="1" ht="15" customHeight="1">
      <c r="B170" s="222"/>
      <c r="C170" s="199" t="s">
        <v>642</v>
      </c>
      <c r="D170" s="199"/>
      <c r="E170" s="199"/>
      <c r="F170" s="220" t="s">
        <v>593</v>
      </c>
      <c r="G170" s="199"/>
      <c r="H170" s="199" t="s">
        <v>643</v>
      </c>
      <c r="I170" s="199" t="s">
        <v>595</v>
      </c>
      <c r="J170" s="199" t="s">
        <v>644</v>
      </c>
      <c r="K170" s="245"/>
    </row>
    <row r="171" spans="2:11" s="1" customFormat="1" ht="15" customHeight="1">
      <c r="B171" s="222"/>
      <c r="C171" s="199" t="s">
        <v>541</v>
      </c>
      <c r="D171" s="199"/>
      <c r="E171" s="199"/>
      <c r="F171" s="220" t="s">
        <v>593</v>
      </c>
      <c r="G171" s="199"/>
      <c r="H171" s="199" t="s">
        <v>660</v>
      </c>
      <c r="I171" s="199" t="s">
        <v>595</v>
      </c>
      <c r="J171" s="199" t="s">
        <v>644</v>
      </c>
      <c r="K171" s="245"/>
    </row>
    <row r="172" spans="2:11" s="1" customFormat="1" ht="15" customHeight="1">
      <c r="B172" s="222"/>
      <c r="C172" s="199" t="s">
        <v>598</v>
      </c>
      <c r="D172" s="199"/>
      <c r="E172" s="199"/>
      <c r="F172" s="220" t="s">
        <v>599</v>
      </c>
      <c r="G172" s="199"/>
      <c r="H172" s="199" t="s">
        <v>660</v>
      </c>
      <c r="I172" s="199" t="s">
        <v>595</v>
      </c>
      <c r="J172" s="199">
        <v>50</v>
      </c>
      <c r="K172" s="245"/>
    </row>
    <row r="173" spans="2:11" s="1" customFormat="1" ht="15" customHeight="1">
      <c r="B173" s="222"/>
      <c r="C173" s="199" t="s">
        <v>601</v>
      </c>
      <c r="D173" s="199"/>
      <c r="E173" s="199"/>
      <c r="F173" s="220" t="s">
        <v>593</v>
      </c>
      <c r="G173" s="199"/>
      <c r="H173" s="199" t="s">
        <v>660</v>
      </c>
      <c r="I173" s="199" t="s">
        <v>603</v>
      </c>
      <c r="J173" s="199"/>
      <c r="K173" s="245"/>
    </row>
    <row r="174" spans="2:11" s="1" customFormat="1" ht="15" customHeight="1">
      <c r="B174" s="222"/>
      <c r="C174" s="199" t="s">
        <v>612</v>
      </c>
      <c r="D174" s="199"/>
      <c r="E174" s="199"/>
      <c r="F174" s="220" t="s">
        <v>599</v>
      </c>
      <c r="G174" s="199"/>
      <c r="H174" s="199" t="s">
        <v>660</v>
      </c>
      <c r="I174" s="199" t="s">
        <v>595</v>
      </c>
      <c r="J174" s="199">
        <v>50</v>
      </c>
      <c r="K174" s="245"/>
    </row>
    <row r="175" spans="2:11" s="1" customFormat="1" ht="15" customHeight="1">
      <c r="B175" s="222"/>
      <c r="C175" s="199" t="s">
        <v>620</v>
      </c>
      <c r="D175" s="199"/>
      <c r="E175" s="199"/>
      <c r="F175" s="220" t="s">
        <v>599</v>
      </c>
      <c r="G175" s="199"/>
      <c r="H175" s="199" t="s">
        <v>660</v>
      </c>
      <c r="I175" s="199" t="s">
        <v>595</v>
      </c>
      <c r="J175" s="199">
        <v>50</v>
      </c>
      <c r="K175" s="245"/>
    </row>
    <row r="176" spans="2:11" s="1" customFormat="1" ht="15" customHeight="1">
      <c r="B176" s="222"/>
      <c r="C176" s="199" t="s">
        <v>618</v>
      </c>
      <c r="D176" s="199"/>
      <c r="E176" s="199"/>
      <c r="F176" s="220" t="s">
        <v>599</v>
      </c>
      <c r="G176" s="199"/>
      <c r="H176" s="199" t="s">
        <v>660</v>
      </c>
      <c r="I176" s="199" t="s">
        <v>595</v>
      </c>
      <c r="J176" s="199">
        <v>50</v>
      </c>
      <c r="K176" s="245"/>
    </row>
    <row r="177" spans="2:11" s="1" customFormat="1" ht="15" customHeight="1">
      <c r="B177" s="222"/>
      <c r="C177" s="199" t="s">
        <v>108</v>
      </c>
      <c r="D177" s="199"/>
      <c r="E177" s="199"/>
      <c r="F177" s="220" t="s">
        <v>593</v>
      </c>
      <c r="G177" s="199"/>
      <c r="H177" s="199" t="s">
        <v>661</v>
      </c>
      <c r="I177" s="199" t="s">
        <v>662</v>
      </c>
      <c r="J177" s="199"/>
      <c r="K177" s="245"/>
    </row>
    <row r="178" spans="2:11" s="1" customFormat="1" ht="15" customHeight="1">
      <c r="B178" s="222"/>
      <c r="C178" s="199" t="s">
        <v>54</v>
      </c>
      <c r="D178" s="199"/>
      <c r="E178" s="199"/>
      <c r="F178" s="220" t="s">
        <v>593</v>
      </c>
      <c r="G178" s="199"/>
      <c r="H178" s="199" t="s">
        <v>663</v>
      </c>
      <c r="I178" s="199" t="s">
        <v>664</v>
      </c>
      <c r="J178" s="199">
        <v>1</v>
      </c>
      <c r="K178" s="245"/>
    </row>
    <row r="179" spans="2:11" s="1" customFormat="1" ht="15" customHeight="1">
      <c r="B179" s="222"/>
      <c r="C179" s="199" t="s">
        <v>50</v>
      </c>
      <c r="D179" s="199"/>
      <c r="E179" s="199"/>
      <c r="F179" s="220" t="s">
        <v>593</v>
      </c>
      <c r="G179" s="199"/>
      <c r="H179" s="199" t="s">
        <v>665</v>
      </c>
      <c r="I179" s="199" t="s">
        <v>595</v>
      </c>
      <c r="J179" s="199">
        <v>20</v>
      </c>
      <c r="K179" s="245"/>
    </row>
    <row r="180" spans="2:11" s="1" customFormat="1" ht="15" customHeight="1">
      <c r="B180" s="222"/>
      <c r="C180" s="199" t="s">
        <v>51</v>
      </c>
      <c r="D180" s="199"/>
      <c r="E180" s="199"/>
      <c r="F180" s="220" t="s">
        <v>593</v>
      </c>
      <c r="G180" s="199"/>
      <c r="H180" s="199" t="s">
        <v>666</v>
      </c>
      <c r="I180" s="199" t="s">
        <v>595</v>
      </c>
      <c r="J180" s="199">
        <v>255</v>
      </c>
      <c r="K180" s="245"/>
    </row>
    <row r="181" spans="2:11" s="1" customFormat="1" ht="15" customHeight="1">
      <c r="B181" s="222"/>
      <c r="C181" s="199" t="s">
        <v>109</v>
      </c>
      <c r="D181" s="199"/>
      <c r="E181" s="199"/>
      <c r="F181" s="220" t="s">
        <v>593</v>
      </c>
      <c r="G181" s="199"/>
      <c r="H181" s="199" t="s">
        <v>557</v>
      </c>
      <c r="I181" s="199" t="s">
        <v>595</v>
      </c>
      <c r="J181" s="199">
        <v>10</v>
      </c>
      <c r="K181" s="245"/>
    </row>
    <row r="182" spans="2:11" s="1" customFormat="1" ht="15" customHeight="1">
      <c r="B182" s="222"/>
      <c r="C182" s="199" t="s">
        <v>110</v>
      </c>
      <c r="D182" s="199"/>
      <c r="E182" s="199"/>
      <c r="F182" s="220" t="s">
        <v>593</v>
      </c>
      <c r="G182" s="199"/>
      <c r="H182" s="199" t="s">
        <v>667</v>
      </c>
      <c r="I182" s="199" t="s">
        <v>628</v>
      </c>
      <c r="J182" s="199"/>
      <c r="K182" s="245"/>
    </row>
    <row r="183" spans="2:11" s="1" customFormat="1" ht="15" customHeight="1">
      <c r="B183" s="222"/>
      <c r="C183" s="199" t="s">
        <v>668</v>
      </c>
      <c r="D183" s="199"/>
      <c r="E183" s="199"/>
      <c r="F183" s="220" t="s">
        <v>593</v>
      </c>
      <c r="G183" s="199"/>
      <c r="H183" s="199" t="s">
        <v>669</v>
      </c>
      <c r="I183" s="199" t="s">
        <v>628</v>
      </c>
      <c r="J183" s="199"/>
      <c r="K183" s="245"/>
    </row>
    <row r="184" spans="2:11" s="1" customFormat="1" ht="15" customHeight="1">
      <c r="B184" s="222"/>
      <c r="C184" s="199" t="s">
        <v>657</v>
      </c>
      <c r="D184" s="199"/>
      <c r="E184" s="199"/>
      <c r="F184" s="220" t="s">
        <v>593</v>
      </c>
      <c r="G184" s="199"/>
      <c r="H184" s="199" t="s">
        <v>670</v>
      </c>
      <c r="I184" s="199" t="s">
        <v>628</v>
      </c>
      <c r="J184" s="199"/>
      <c r="K184" s="245"/>
    </row>
    <row r="185" spans="2:11" s="1" customFormat="1" ht="15" customHeight="1">
      <c r="B185" s="222"/>
      <c r="C185" s="199" t="s">
        <v>112</v>
      </c>
      <c r="D185" s="199"/>
      <c r="E185" s="199"/>
      <c r="F185" s="220" t="s">
        <v>599</v>
      </c>
      <c r="G185" s="199"/>
      <c r="H185" s="199" t="s">
        <v>671</v>
      </c>
      <c r="I185" s="199" t="s">
        <v>595</v>
      </c>
      <c r="J185" s="199">
        <v>50</v>
      </c>
      <c r="K185" s="245"/>
    </row>
    <row r="186" spans="2:11" s="1" customFormat="1" ht="15" customHeight="1">
      <c r="B186" s="222"/>
      <c r="C186" s="199" t="s">
        <v>672</v>
      </c>
      <c r="D186" s="199"/>
      <c r="E186" s="199"/>
      <c r="F186" s="220" t="s">
        <v>599</v>
      </c>
      <c r="G186" s="199"/>
      <c r="H186" s="199" t="s">
        <v>673</v>
      </c>
      <c r="I186" s="199" t="s">
        <v>674</v>
      </c>
      <c r="J186" s="199"/>
      <c r="K186" s="245"/>
    </row>
    <row r="187" spans="2:11" s="1" customFormat="1" ht="15" customHeight="1">
      <c r="B187" s="222"/>
      <c r="C187" s="199" t="s">
        <v>675</v>
      </c>
      <c r="D187" s="199"/>
      <c r="E187" s="199"/>
      <c r="F187" s="220" t="s">
        <v>599</v>
      </c>
      <c r="G187" s="199"/>
      <c r="H187" s="199" t="s">
        <v>676</v>
      </c>
      <c r="I187" s="199" t="s">
        <v>674</v>
      </c>
      <c r="J187" s="199"/>
      <c r="K187" s="245"/>
    </row>
    <row r="188" spans="2:11" s="1" customFormat="1" ht="15" customHeight="1">
      <c r="B188" s="222"/>
      <c r="C188" s="199" t="s">
        <v>677</v>
      </c>
      <c r="D188" s="199"/>
      <c r="E188" s="199"/>
      <c r="F188" s="220" t="s">
        <v>599</v>
      </c>
      <c r="G188" s="199"/>
      <c r="H188" s="199" t="s">
        <v>678</v>
      </c>
      <c r="I188" s="199" t="s">
        <v>674</v>
      </c>
      <c r="J188" s="199"/>
      <c r="K188" s="245"/>
    </row>
    <row r="189" spans="2:11" s="1" customFormat="1" ht="15" customHeight="1">
      <c r="B189" s="222"/>
      <c r="C189" s="258" t="s">
        <v>679</v>
      </c>
      <c r="D189" s="199"/>
      <c r="E189" s="199"/>
      <c r="F189" s="220" t="s">
        <v>599</v>
      </c>
      <c r="G189" s="199"/>
      <c r="H189" s="199" t="s">
        <v>680</v>
      </c>
      <c r="I189" s="199" t="s">
        <v>681</v>
      </c>
      <c r="J189" s="259" t="s">
        <v>682</v>
      </c>
      <c r="K189" s="245"/>
    </row>
    <row r="190" spans="2:11" s="1" customFormat="1" ht="15" customHeight="1">
      <c r="B190" s="222"/>
      <c r="C190" s="258" t="s">
        <v>39</v>
      </c>
      <c r="D190" s="199"/>
      <c r="E190" s="199"/>
      <c r="F190" s="220" t="s">
        <v>593</v>
      </c>
      <c r="G190" s="199"/>
      <c r="H190" s="196" t="s">
        <v>683</v>
      </c>
      <c r="I190" s="199" t="s">
        <v>684</v>
      </c>
      <c r="J190" s="199"/>
      <c r="K190" s="245"/>
    </row>
    <row r="191" spans="2:11" s="1" customFormat="1" ht="15" customHeight="1">
      <c r="B191" s="222"/>
      <c r="C191" s="258" t="s">
        <v>685</v>
      </c>
      <c r="D191" s="199"/>
      <c r="E191" s="199"/>
      <c r="F191" s="220" t="s">
        <v>593</v>
      </c>
      <c r="G191" s="199"/>
      <c r="H191" s="199" t="s">
        <v>686</v>
      </c>
      <c r="I191" s="199" t="s">
        <v>628</v>
      </c>
      <c r="J191" s="199"/>
      <c r="K191" s="245"/>
    </row>
    <row r="192" spans="2:11" s="1" customFormat="1" ht="15" customHeight="1">
      <c r="B192" s="222"/>
      <c r="C192" s="258" t="s">
        <v>687</v>
      </c>
      <c r="D192" s="199"/>
      <c r="E192" s="199"/>
      <c r="F192" s="220" t="s">
        <v>593</v>
      </c>
      <c r="G192" s="199"/>
      <c r="H192" s="199" t="s">
        <v>688</v>
      </c>
      <c r="I192" s="199" t="s">
        <v>628</v>
      </c>
      <c r="J192" s="199"/>
      <c r="K192" s="245"/>
    </row>
    <row r="193" spans="2:11" s="1" customFormat="1" ht="15" customHeight="1">
      <c r="B193" s="222"/>
      <c r="C193" s="258" t="s">
        <v>689</v>
      </c>
      <c r="D193" s="199"/>
      <c r="E193" s="199"/>
      <c r="F193" s="220" t="s">
        <v>599</v>
      </c>
      <c r="G193" s="199"/>
      <c r="H193" s="199" t="s">
        <v>690</v>
      </c>
      <c r="I193" s="199" t="s">
        <v>628</v>
      </c>
      <c r="J193" s="199"/>
      <c r="K193" s="245"/>
    </row>
    <row r="194" spans="2:11" s="1" customFormat="1" ht="15" customHeight="1">
      <c r="B194" s="251"/>
      <c r="C194" s="260"/>
      <c r="D194" s="231"/>
      <c r="E194" s="231"/>
      <c r="F194" s="231"/>
      <c r="G194" s="231"/>
      <c r="H194" s="231"/>
      <c r="I194" s="231"/>
      <c r="J194" s="231"/>
      <c r="K194" s="252"/>
    </row>
    <row r="195" spans="2:11" s="1" customFormat="1" ht="18.75" customHeight="1">
      <c r="B195" s="233"/>
      <c r="C195" s="243"/>
      <c r="D195" s="243"/>
      <c r="E195" s="243"/>
      <c r="F195" s="253"/>
      <c r="G195" s="243"/>
      <c r="H195" s="243"/>
      <c r="I195" s="243"/>
      <c r="J195" s="243"/>
      <c r="K195" s="233"/>
    </row>
    <row r="196" spans="2:11" s="1" customFormat="1" ht="18.75" customHeight="1">
      <c r="B196" s="233"/>
      <c r="C196" s="243"/>
      <c r="D196" s="243"/>
      <c r="E196" s="243"/>
      <c r="F196" s="253"/>
      <c r="G196" s="243"/>
      <c r="H196" s="243"/>
      <c r="I196" s="243"/>
      <c r="J196" s="243"/>
      <c r="K196" s="233"/>
    </row>
    <row r="197" spans="2:11" s="1" customFormat="1" ht="18.75" customHeight="1">
      <c r="B197" s="206"/>
      <c r="C197" s="206"/>
      <c r="D197" s="206"/>
      <c r="E197" s="206"/>
      <c r="F197" s="206"/>
      <c r="G197" s="206"/>
      <c r="H197" s="206"/>
      <c r="I197" s="206"/>
      <c r="J197" s="206"/>
      <c r="K197" s="206"/>
    </row>
    <row r="198" spans="2:11" s="1" customFormat="1" ht="13.5">
      <c r="B198" s="188"/>
      <c r="C198" s="189"/>
      <c r="D198" s="189"/>
      <c r="E198" s="189"/>
      <c r="F198" s="189"/>
      <c r="G198" s="189"/>
      <c r="H198" s="189"/>
      <c r="I198" s="189"/>
      <c r="J198" s="189"/>
      <c r="K198" s="190"/>
    </row>
    <row r="199" spans="2:11" s="1" customFormat="1" ht="21">
      <c r="B199" s="191"/>
      <c r="C199" s="311" t="s">
        <v>691</v>
      </c>
      <c r="D199" s="311"/>
      <c r="E199" s="311"/>
      <c r="F199" s="311"/>
      <c r="G199" s="311"/>
      <c r="H199" s="311"/>
      <c r="I199" s="311"/>
      <c r="J199" s="311"/>
      <c r="K199" s="192"/>
    </row>
    <row r="200" spans="2:11" s="1" customFormat="1" ht="25.5" customHeight="1">
      <c r="B200" s="191"/>
      <c r="C200" s="261" t="s">
        <v>692</v>
      </c>
      <c r="D200" s="261"/>
      <c r="E200" s="261"/>
      <c r="F200" s="261" t="s">
        <v>693</v>
      </c>
      <c r="G200" s="262"/>
      <c r="H200" s="317" t="s">
        <v>694</v>
      </c>
      <c r="I200" s="317"/>
      <c r="J200" s="317"/>
      <c r="K200" s="192"/>
    </row>
    <row r="201" spans="2:11" s="1" customFormat="1" ht="5.25" customHeight="1">
      <c r="B201" s="222"/>
      <c r="C201" s="217"/>
      <c r="D201" s="217"/>
      <c r="E201" s="217"/>
      <c r="F201" s="217"/>
      <c r="G201" s="243"/>
      <c r="H201" s="217"/>
      <c r="I201" s="217"/>
      <c r="J201" s="217"/>
      <c r="K201" s="245"/>
    </row>
    <row r="202" spans="2:11" s="1" customFormat="1" ht="15" customHeight="1">
      <c r="B202" s="222"/>
      <c r="C202" s="199" t="s">
        <v>684</v>
      </c>
      <c r="D202" s="199"/>
      <c r="E202" s="199"/>
      <c r="F202" s="220" t="s">
        <v>40</v>
      </c>
      <c r="G202" s="199"/>
      <c r="H202" s="316" t="s">
        <v>695</v>
      </c>
      <c r="I202" s="316"/>
      <c r="J202" s="316"/>
      <c r="K202" s="245"/>
    </row>
    <row r="203" spans="2:11" s="1" customFormat="1" ht="15" customHeight="1">
      <c r="B203" s="222"/>
      <c r="C203" s="199"/>
      <c r="D203" s="199"/>
      <c r="E203" s="199"/>
      <c r="F203" s="220" t="s">
        <v>41</v>
      </c>
      <c r="G203" s="199"/>
      <c r="H203" s="316" t="s">
        <v>696</v>
      </c>
      <c r="I203" s="316"/>
      <c r="J203" s="316"/>
      <c r="K203" s="245"/>
    </row>
    <row r="204" spans="2:11" s="1" customFormat="1" ht="15" customHeight="1">
      <c r="B204" s="222"/>
      <c r="C204" s="199"/>
      <c r="D204" s="199"/>
      <c r="E204" s="199"/>
      <c r="F204" s="220" t="s">
        <v>44</v>
      </c>
      <c r="G204" s="199"/>
      <c r="H204" s="316" t="s">
        <v>697</v>
      </c>
      <c r="I204" s="316"/>
      <c r="J204" s="316"/>
      <c r="K204" s="245"/>
    </row>
    <row r="205" spans="2:11" s="1" customFormat="1" ht="15" customHeight="1">
      <c r="B205" s="222"/>
      <c r="C205" s="199"/>
      <c r="D205" s="199"/>
      <c r="E205" s="199"/>
      <c r="F205" s="220" t="s">
        <v>42</v>
      </c>
      <c r="G205" s="199"/>
      <c r="H205" s="316" t="s">
        <v>698</v>
      </c>
      <c r="I205" s="316"/>
      <c r="J205" s="316"/>
      <c r="K205" s="245"/>
    </row>
    <row r="206" spans="2:11" s="1" customFormat="1" ht="15" customHeight="1">
      <c r="B206" s="222"/>
      <c r="C206" s="199"/>
      <c r="D206" s="199"/>
      <c r="E206" s="199"/>
      <c r="F206" s="220" t="s">
        <v>43</v>
      </c>
      <c r="G206" s="199"/>
      <c r="H206" s="316" t="s">
        <v>699</v>
      </c>
      <c r="I206" s="316"/>
      <c r="J206" s="316"/>
      <c r="K206" s="245"/>
    </row>
    <row r="207" spans="2:11" s="1" customFormat="1" ht="15" customHeight="1">
      <c r="B207" s="222"/>
      <c r="C207" s="199"/>
      <c r="D207" s="199"/>
      <c r="E207" s="199"/>
      <c r="F207" s="220"/>
      <c r="G207" s="199"/>
      <c r="H207" s="199"/>
      <c r="I207" s="199"/>
      <c r="J207" s="199"/>
      <c r="K207" s="245"/>
    </row>
    <row r="208" spans="2:11" s="1" customFormat="1" ht="15" customHeight="1">
      <c r="B208" s="222"/>
      <c r="C208" s="199" t="s">
        <v>640</v>
      </c>
      <c r="D208" s="199"/>
      <c r="E208" s="199"/>
      <c r="F208" s="220" t="s">
        <v>76</v>
      </c>
      <c r="G208" s="199"/>
      <c r="H208" s="316" t="s">
        <v>700</v>
      </c>
      <c r="I208" s="316"/>
      <c r="J208" s="316"/>
      <c r="K208" s="245"/>
    </row>
    <row r="209" spans="2:11" s="1" customFormat="1" ht="15" customHeight="1">
      <c r="B209" s="222"/>
      <c r="C209" s="199"/>
      <c r="D209" s="199"/>
      <c r="E209" s="199"/>
      <c r="F209" s="220" t="s">
        <v>535</v>
      </c>
      <c r="G209" s="199"/>
      <c r="H209" s="316" t="s">
        <v>536</v>
      </c>
      <c r="I209" s="316"/>
      <c r="J209" s="316"/>
      <c r="K209" s="245"/>
    </row>
    <row r="210" spans="2:11" s="1" customFormat="1" ht="15" customHeight="1">
      <c r="B210" s="222"/>
      <c r="C210" s="199"/>
      <c r="D210" s="199"/>
      <c r="E210" s="199"/>
      <c r="F210" s="220" t="s">
        <v>533</v>
      </c>
      <c r="G210" s="199"/>
      <c r="H210" s="316" t="s">
        <v>701</v>
      </c>
      <c r="I210" s="316"/>
      <c r="J210" s="316"/>
      <c r="K210" s="245"/>
    </row>
    <row r="211" spans="2:11" s="1" customFormat="1" ht="15" customHeight="1">
      <c r="B211" s="263"/>
      <c r="C211" s="199"/>
      <c r="D211" s="199"/>
      <c r="E211" s="199"/>
      <c r="F211" s="220" t="s">
        <v>537</v>
      </c>
      <c r="G211" s="258"/>
      <c r="H211" s="315" t="s">
        <v>538</v>
      </c>
      <c r="I211" s="315"/>
      <c r="J211" s="315"/>
      <c r="K211" s="264"/>
    </row>
    <row r="212" spans="2:11" s="1" customFormat="1" ht="15" customHeight="1">
      <c r="B212" s="263"/>
      <c r="C212" s="199"/>
      <c r="D212" s="199"/>
      <c r="E212" s="199"/>
      <c r="F212" s="220" t="s">
        <v>539</v>
      </c>
      <c r="G212" s="258"/>
      <c r="H212" s="315" t="s">
        <v>702</v>
      </c>
      <c r="I212" s="315"/>
      <c r="J212" s="315"/>
      <c r="K212" s="264"/>
    </row>
    <row r="213" spans="2:11" s="1" customFormat="1" ht="15" customHeight="1">
      <c r="B213" s="263"/>
      <c r="C213" s="199"/>
      <c r="D213" s="199"/>
      <c r="E213" s="199"/>
      <c r="F213" s="220"/>
      <c r="G213" s="258"/>
      <c r="H213" s="249"/>
      <c r="I213" s="249"/>
      <c r="J213" s="249"/>
      <c r="K213" s="264"/>
    </row>
    <row r="214" spans="2:11" s="1" customFormat="1" ht="15" customHeight="1">
      <c r="B214" s="263"/>
      <c r="C214" s="199" t="s">
        <v>664</v>
      </c>
      <c r="D214" s="199"/>
      <c r="E214" s="199"/>
      <c r="F214" s="220">
        <v>1</v>
      </c>
      <c r="G214" s="258"/>
      <c r="H214" s="315" t="s">
        <v>703</v>
      </c>
      <c r="I214" s="315"/>
      <c r="J214" s="315"/>
      <c r="K214" s="264"/>
    </row>
    <row r="215" spans="2:11" s="1" customFormat="1" ht="15" customHeight="1">
      <c r="B215" s="263"/>
      <c r="C215" s="199"/>
      <c r="D215" s="199"/>
      <c r="E215" s="199"/>
      <c r="F215" s="220">
        <v>2</v>
      </c>
      <c r="G215" s="258"/>
      <c r="H215" s="315" t="s">
        <v>704</v>
      </c>
      <c r="I215" s="315"/>
      <c r="J215" s="315"/>
      <c r="K215" s="264"/>
    </row>
    <row r="216" spans="2:11" s="1" customFormat="1" ht="15" customHeight="1">
      <c r="B216" s="263"/>
      <c r="C216" s="199"/>
      <c r="D216" s="199"/>
      <c r="E216" s="199"/>
      <c r="F216" s="220">
        <v>3</v>
      </c>
      <c r="G216" s="258"/>
      <c r="H216" s="315" t="s">
        <v>705</v>
      </c>
      <c r="I216" s="315"/>
      <c r="J216" s="315"/>
      <c r="K216" s="264"/>
    </row>
    <row r="217" spans="2:11" s="1" customFormat="1" ht="15" customHeight="1">
      <c r="B217" s="263"/>
      <c r="C217" s="199"/>
      <c r="D217" s="199"/>
      <c r="E217" s="199"/>
      <c r="F217" s="220">
        <v>4</v>
      </c>
      <c r="G217" s="258"/>
      <c r="H217" s="315" t="s">
        <v>706</v>
      </c>
      <c r="I217" s="315"/>
      <c r="J217" s="315"/>
      <c r="K217" s="264"/>
    </row>
    <row r="218" spans="2:11" s="1" customFormat="1" ht="12.75" customHeight="1">
      <c r="B218" s="265"/>
      <c r="C218" s="266"/>
      <c r="D218" s="266"/>
      <c r="E218" s="266"/>
      <c r="F218" s="266"/>
      <c r="G218" s="266"/>
      <c r="H218" s="266"/>
      <c r="I218" s="266"/>
      <c r="J218" s="266"/>
      <c r="K218" s="267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22-05-S-II - Knihovna</vt:lpstr>
      <vt:lpstr>Pokyny pro vyplnění</vt:lpstr>
      <vt:lpstr>'22-05-S-II - Knihovna'!Názvy_tisku</vt:lpstr>
      <vt:lpstr>'Rekapitulace stavby'!Názvy_tisku</vt:lpstr>
      <vt:lpstr>'22-05-S-II - Knihovna'!Oblast_tisku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TOM-DELL\tom</dc:creator>
  <cp:lastModifiedBy>Manda Libor, DiS.</cp:lastModifiedBy>
  <dcterms:created xsi:type="dcterms:W3CDTF">2023-12-15T10:26:47Z</dcterms:created>
  <dcterms:modified xsi:type="dcterms:W3CDTF">2023-12-15T10:35:35Z</dcterms:modified>
</cp:coreProperties>
</file>